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6" firstSheet="2" activeTab="5"/>
  </bookViews>
  <sheets>
    <sheet name="KV_1_3_4 mell_" sheetId="1" r:id="rId1"/>
    <sheet name="2_sz mell_ Mérleg" sheetId="2" r:id="rId2"/>
    <sheet name="_5_ mell_ CKÖ mérleg" sheetId="3" r:id="rId3"/>
    <sheet name="6_mell_ Felhalmozási" sheetId="4" r:id="rId4"/>
    <sheet name="7_mell_ Működési szakfel_" sheetId="5" r:id="rId5"/>
    <sheet name="8_mell Felhalmozási szakfel_" sheetId="6" r:id="rId6"/>
    <sheet name="9_mell gördülő tábla" sheetId="7" r:id="rId7"/>
    <sheet name="10_mell_ Felhasználási ütemt_" sheetId="8" r:id="rId8"/>
    <sheet name="11_mell_ Közvetett támogatások" sheetId="9" r:id="rId9"/>
    <sheet name="12_mell Többéves kihatásal" sheetId="10" r:id="rId10"/>
    <sheet name="13_mell Hitel alakulása" sheetId="11" r:id="rId11"/>
    <sheet name="14_mell_ Létszámkeret" sheetId="12" r:id="rId12"/>
    <sheet name="üres" sheetId="13" r:id="rId13"/>
  </sheets>
  <definedNames/>
  <calcPr fullCalcOnLoad="1"/>
</workbook>
</file>

<file path=xl/sharedStrings.xml><?xml version="1.0" encoding="utf-8"?>
<sst xmlns="http://schemas.openxmlformats.org/spreadsheetml/2006/main" count="1540" uniqueCount="590">
  <si>
    <t>Tengelic Községi Önkormányzat 2009. évi összevont pénzügyi mérlege</t>
  </si>
  <si>
    <t>BEVÉTELEK</t>
  </si>
  <si>
    <t>sorsz</t>
  </si>
  <si>
    <t>Bevételi jogcím</t>
  </si>
  <si>
    <t>kv.  ürlap</t>
  </si>
  <si>
    <t>eredeti ei</t>
  </si>
  <si>
    <t>I.</t>
  </si>
  <si>
    <t xml:space="preserve"> MŰKÖDÉSI BEVÉTELEK:</t>
  </si>
  <si>
    <t>1.</t>
  </si>
  <si>
    <t xml:space="preserve"> Intézményi működési bevételek: </t>
  </si>
  <si>
    <t>1.1</t>
  </si>
  <si>
    <t xml:space="preserve">Hatósági jogkorhöz köthető működési bevétel </t>
  </si>
  <si>
    <t>1.1.1</t>
  </si>
  <si>
    <t>Igazgatási szolgáltatási díj</t>
  </si>
  <si>
    <t>7/1</t>
  </si>
  <si>
    <t>1.2.</t>
  </si>
  <si>
    <t>Egyéb saját bevétel</t>
  </si>
  <si>
    <t>1.2.1.</t>
  </si>
  <si>
    <t>Szolgáltatások ellenértéke</t>
  </si>
  <si>
    <t>7/6</t>
  </si>
  <si>
    <t>1.2.2</t>
  </si>
  <si>
    <t>Továbbszámlázott ( közvetített ) szolgálatások értéke</t>
  </si>
  <si>
    <t>7/8</t>
  </si>
  <si>
    <t>1.2.3</t>
  </si>
  <si>
    <t>Bérleti és lízingdíj bevételek</t>
  </si>
  <si>
    <t>7/9</t>
  </si>
  <si>
    <t>1.2.4.</t>
  </si>
  <si>
    <t>Intézményi ellátási díjak</t>
  </si>
  <si>
    <t>7/10</t>
  </si>
  <si>
    <t>1.2.5</t>
  </si>
  <si>
    <t>Alkalmazottak térítése</t>
  </si>
  <si>
    <t>7/11</t>
  </si>
  <si>
    <t>1.2.6</t>
  </si>
  <si>
    <t>Tanulók kártérítése, egyéb térítés</t>
  </si>
  <si>
    <t>1.3</t>
  </si>
  <si>
    <t>ÁFA bevételek,- visszatérülések</t>
  </si>
  <si>
    <t>1.3.1</t>
  </si>
  <si>
    <t>Kiszámlázott termékek és szolgálatások ÁFÁ-ja</t>
  </si>
  <si>
    <t>7/17</t>
  </si>
  <si>
    <t>1.3.2</t>
  </si>
  <si>
    <t>Értékesített tárgyi eszközök, immateriális javak ÁFÁ-ja</t>
  </si>
  <si>
    <t>7/18</t>
  </si>
  <si>
    <t>1.4</t>
  </si>
  <si>
    <t xml:space="preserve">Hozam- és kamatbevételek </t>
  </si>
  <si>
    <t>1.4.1</t>
  </si>
  <si>
    <t>Egyéb államháztartáson kívülről származó kamat</t>
  </si>
  <si>
    <t>7/21</t>
  </si>
  <si>
    <t>2.</t>
  </si>
  <si>
    <t xml:space="preserve">Önkormányzatok sajátos működési bevételei </t>
  </si>
  <si>
    <t>2.1</t>
  </si>
  <si>
    <t>Illetékek</t>
  </si>
  <si>
    <t>16/1</t>
  </si>
  <si>
    <t>2.2</t>
  </si>
  <si>
    <t>Helyi adók</t>
  </si>
  <si>
    <t>2.2.1</t>
  </si>
  <si>
    <t>Vállalkozók kommunális adója</t>
  </si>
  <si>
    <t>16/4</t>
  </si>
  <si>
    <t>2.2.2</t>
  </si>
  <si>
    <t>Magánszemélyek kommunális adója</t>
  </si>
  <si>
    <t>16/5</t>
  </si>
  <si>
    <t>2.2.3</t>
  </si>
  <si>
    <t>Iparűzési adó állandó jelleggel végzett tevékenység után</t>
  </si>
  <si>
    <t>16/8</t>
  </si>
  <si>
    <t>2.2.4</t>
  </si>
  <si>
    <t>Idegenforgalmi adó</t>
  </si>
  <si>
    <t>2.3</t>
  </si>
  <si>
    <t>Átengedett központi adók</t>
  </si>
  <si>
    <t>2.3.1</t>
  </si>
  <si>
    <t>SZJA helyben maradó része</t>
  </si>
  <si>
    <t>16/12</t>
  </si>
  <si>
    <t>2.3.2</t>
  </si>
  <si>
    <t>SZJA jövedelemkülönbség mérséklése</t>
  </si>
  <si>
    <t>16/13</t>
  </si>
  <si>
    <t>2.3.3</t>
  </si>
  <si>
    <t>SZJA normatív módon elosztott része</t>
  </si>
  <si>
    <t>16/14</t>
  </si>
  <si>
    <t>2.3.4</t>
  </si>
  <si>
    <t>Gépjárműadó</t>
  </si>
  <si>
    <t>16/15</t>
  </si>
  <si>
    <t>2.3.5</t>
  </si>
  <si>
    <t>Termőföld bérbeadásából származó jövedelemadó</t>
  </si>
  <si>
    <t>16/17</t>
  </si>
  <si>
    <t>2.3.6</t>
  </si>
  <si>
    <t>Átengedett egyéb központi adók</t>
  </si>
  <si>
    <t>16/18</t>
  </si>
  <si>
    <t>2.4</t>
  </si>
  <si>
    <t>Bírságok, pótlékok és egyéb sajátos bevételek</t>
  </si>
  <si>
    <t>2.4.1</t>
  </si>
  <si>
    <t>Pótlékok, bírságok</t>
  </si>
  <si>
    <t>16/11</t>
  </si>
  <si>
    <t>2.4.2</t>
  </si>
  <si>
    <t>Talajterhelésidíj</t>
  </si>
  <si>
    <t>16/24</t>
  </si>
  <si>
    <t>II.</t>
  </si>
  <si>
    <t xml:space="preserve">TÁMOGATÁSOK </t>
  </si>
  <si>
    <t>Önkormányzatok költségvetési támogatása</t>
  </si>
  <si>
    <t>Normatív hozzájárulások</t>
  </si>
  <si>
    <t>1.2</t>
  </si>
  <si>
    <t>Központosított előirányzatok</t>
  </si>
  <si>
    <t>16/39</t>
  </si>
  <si>
    <t>Normatív kötött felhasználású támogatások</t>
  </si>
  <si>
    <t>16/47</t>
  </si>
  <si>
    <t>Műk.képt.önk.kiegészítő támogatása ( ÖNHIKI )</t>
  </si>
  <si>
    <t>1.5</t>
  </si>
  <si>
    <t>Céljellegű decentralizált támogatás</t>
  </si>
  <si>
    <t>1.6</t>
  </si>
  <si>
    <t>Egyéb központi támogatás</t>
  </si>
  <si>
    <t>III.</t>
  </si>
  <si>
    <t xml:space="preserve">FELHALMOZÁSI ÉS TŐKEJELLEGŰ BEVÉTELEK </t>
  </si>
  <si>
    <t>Tárgyieszközök és immateriális javak értékesítése</t>
  </si>
  <si>
    <t>8/9</t>
  </si>
  <si>
    <t>1/2 oldal</t>
  </si>
  <si>
    <t>IV.</t>
  </si>
  <si>
    <t>TÁMOGATÁS ÉRTÉKŰ BEVÉTELEK</t>
  </si>
  <si>
    <t>Támogatás értékű működési bevétel</t>
  </si>
  <si>
    <t>Társadalombiztosítási Alaptól átvett pénzeszköz</t>
  </si>
  <si>
    <t>Támogatásértékű felhalmozási bevétel</t>
  </si>
  <si>
    <t>Tám.értékű felh.bev.fejezeti kez.előir.</t>
  </si>
  <si>
    <t>9/19</t>
  </si>
  <si>
    <t>V.</t>
  </si>
  <si>
    <t>VÉGLEGESEN ÁTVETT PÉNZESZKÖZÖK</t>
  </si>
  <si>
    <t>Működési célú pénzeszköz átvétel ÁH-n kívűlről</t>
  </si>
  <si>
    <t>Felhalmozási célú pénzeszköz átvétel ÁH-kívűlről</t>
  </si>
  <si>
    <t>VI.</t>
  </si>
  <si>
    <t>TÁMOGATÁSI KÖLCSÖNÖK VISSZATÉRÜLÉSE,</t>
  </si>
  <si>
    <t>10</t>
  </si>
  <si>
    <t>VII.</t>
  </si>
  <si>
    <t>HITELEK</t>
  </si>
  <si>
    <t>Működési célú hitel felvétele</t>
  </si>
  <si>
    <t>10/15</t>
  </si>
  <si>
    <t>Felhalmozási célú hitel felvétele</t>
  </si>
  <si>
    <t>VIII.</t>
  </si>
  <si>
    <t>PÉNZFORGALOM NÉLKÜLI BEVÉTELEK</t>
  </si>
  <si>
    <t>Előző évi működési  pénzmaradvány igénybevétele</t>
  </si>
  <si>
    <t>Előző évi felhalmozási pénzmaradvány igénybevétele</t>
  </si>
  <si>
    <t>BEVÉTELEK ÖSSZESEN:</t>
  </si>
  <si>
    <t xml:space="preserve">KIADÁSOK                  </t>
  </si>
  <si>
    <t xml:space="preserve"> </t>
  </si>
  <si>
    <t>kiadási jogcím</t>
  </si>
  <si>
    <t>MŰKÖDÉSI KIADÁSOK</t>
  </si>
  <si>
    <t>Személyi juttatások:</t>
  </si>
  <si>
    <t>3.</t>
  </si>
  <si>
    <t>Munkaadókat terhelő járulékok:</t>
  </si>
  <si>
    <t>4.</t>
  </si>
  <si>
    <t xml:space="preserve">Dologi kiadások </t>
  </si>
  <si>
    <t>5.</t>
  </si>
  <si>
    <t>Egyéb folyó kiadások</t>
  </si>
  <si>
    <t>6.</t>
  </si>
  <si>
    <t>Támogatás értékű működési kiadások</t>
  </si>
  <si>
    <t>7.</t>
  </si>
  <si>
    <t>Működési célú pénzeszköz átadás államháztáson kívülre</t>
  </si>
  <si>
    <t>8.</t>
  </si>
  <si>
    <t>Társadalom-,  szociálpolitikai és egyéb juttatás, támogatás</t>
  </si>
  <si>
    <t>9.</t>
  </si>
  <si>
    <t>Ellátottak pénzbeli juttatásai</t>
  </si>
  <si>
    <t>10.</t>
  </si>
  <si>
    <t xml:space="preserve">FELHALMOZÁSI KIADÁSOK                                            </t>
  </si>
  <si>
    <t>11.</t>
  </si>
  <si>
    <t xml:space="preserve">Beruházások                                                               </t>
  </si>
  <si>
    <t>12.</t>
  </si>
  <si>
    <t>Felújítások</t>
  </si>
  <si>
    <t>13.</t>
  </si>
  <si>
    <t>Felhalmozási célú pénzeszköz átadás ÁH-n kívülre</t>
  </si>
  <si>
    <t>14.</t>
  </si>
  <si>
    <t>Támogatás értékű felhalmozási  kiadások</t>
  </si>
  <si>
    <t>15.</t>
  </si>
  <si>
    <t>TARTALÉKOK</t>
  </si>
  <si>
    <t>16.</t>
  </si>
  <si>
    <t>Általános tartalék</t>
  </si>
  <si>
    <t>17.</t>
  </si>
  <si>
    <t>Államháztartási céltartalék</t>
  </si>
  <si>
    <t>18.</t>
  </si>
  <si>
    <t>Felhalmozási célú tartalék</t>
  </si>
  <si>
    <t>19.</t>
  </si>
  <si>
    <t>TÁMOGATÁSI KÖLCSÖN NYÚJTÁSA, TÖRLESZTÉSE</t>
  </si>
  <si>
    <t>20.</t>
  </si>
  <si>
    <t>HITELEK TÖRLESZTÉSE</t>
  </si>
  <si>
    <t>21.</t>
  </si>
  <si>
    <t xml:space="preserve">Működési célú hitel </t>
  </si>
  <si>
    <t>22.</t>
  </si>
  <si>
    <t>Felhalmozási célú hitel</t>
  </si>
  <si>
    <t>23.</t>
  </si>
  <si>
    <t>KIADÁSOK ÖSSZESEN:</t>
  </si>
  <si>
    <t>2/2 oldal</t>
  </si>
  <si>
    <t>Tengelici Polgármesteri Hivatal 2009. évi összevont pénzügyi mérlege</t>
  </si>
  <si>
    <t>Normatív állami hozzájárulások</t>
  </si>
  <si>
    <t>1/2 oldal.</t>
  </si>
  <si>
    <t>Tengelici Cigány Helyi Kisebbségi Önkormányzat 2009. évi összevont pénzügyi mérlege</t>
  </si>
  <si>
    <t>MŰKÖDÉSI ÉS FEJLESZTÉSI BEVÉTELEK ÉS KIADÁSOK ALAKULÁSÁT BEMUTATÓ MÉRLEG</t>
  </si>
  <si>
    <t xml:space="preserve">2009. év </t>
  </si>
  <si>
    <t>I.MŰKÖDÉSI BEVÉTELEK ÉS KIADÁSOK</t>
  </si>
  <si>
    <t>BEVÉTELEK MEGNEVEZÉSE:</t>
  </si>
  <si>
    <t>eredeti ei.</t>
  </si>
  <si>
    <t>KIADÁSOK MEGNEVEZÉSE:</t>
  </si>
  <si>
    <t>eredeti</t>
  </si>
  <si>
    <t>1. Intézményi műk.bevételek</t>
  </si>
  <si>
    <t>1. Személyi juttatások</t>
  </si>
  <si>
    <t>2. Önk. sajátos műk.bevételek</t>
  </si>
  <si>
    <t>2. Munkaadókat terh. járulékok:</t>
  </si>
  <si>
    <t>3. Költségvetési támogatás</t>
  </si>
  <si>
    <t>3. Dologi kiadások, egyéb folyó kiadások</t>
  </si>
  <si>
    <t>4. Műk. célú pée. átvét.</t>
  </si>
  <si>
    <t>4. Műk. célú pe átad., egyéb tám</t>
  </si>
  <si>
    <t>5. Műk. célú hitel</t>
  </si>
  <si>
    <t>5. Ellátottak pénzbeli juttatása, szoc.jutt.</t>
  </si>
  <si>
    <t>6. Előző évi műk.pénzmaradvány</t>
  </si>
  <si>
    <t>6. Működési hitelek törlesztése</t>
  </si>
  <si>
    <t>7. Általános tartalék</t>
  </si>
  <si>
    <t xml:space="preserve">8. Államháztartási céltartalék </t>
  </si>
  <si>
    <t>Működési bevételek összesen:</t>
  </si>
  <si>
    <t>Működési kiadások összesen:</t>
  </si>
  <si>
    <t>KIADÁSOK MEGNEVEZÉSE</t>
  </si>
  <si>
    <t>1. Beruházások, felújítások</t>
  </si>
  <si>
    <t xml:space="preserve">2. Egyéb felhalmozási kiadás </t>
  </si>
  <si>
    <t>3. Felhalm. célú pe átadás</t>
  </si>
  <si>
    <t>4. Felhalm. célú tartalék</t>
  </si>
  <si>
    <t>Felhalmozási bevételek összesen:</t>
  </si>
  <si>
    <t>Felhalmozási kiadások összesen:</t>
  </si>
  <si>
    <t>Önkormányzati bevételek összesen:</t>
  </si>
  <si>
    <t>Önkormányzati kiadások összesen:</t>
  </si>
  <si>
    <t xml:space="preserve"> TENGELICI CIGÁNY HELYI KISEBBSÉGI ÖNKORMÁNYZAT </t>
  </si>
  <si>
    <t>1. Intézményi műk. Bevételek</t>
  </si>
  <si>
    <t>2. Önk. sajátos műk. Bevételek</t>
  </si>
  <si>
    <t>6. Előző évi műk. Pénzmaradvány</t>
  </si>
  <si>
    <t xml:space="preserve"> TENGELIC ÖNKORMÁNYZAT FELHALMOZÁSI CÉLÚ KIADÁSAI FELADATONKÉNT, CÉLONKÉNT</t>
  </si>
  <si>
    <t xml:space="preserve">FELHALMOZÁSI KIADÁSOK </t>
  </si>
  <si>
    <t>Összesen:</t>
  </si>
  <si>
    <t>fűnyíró vásárlása</t>
  </si>
  <si>
    <t>számítógép vásárlás</t>
  </si>
  <si>
    <t>urnafal készítés</t>
  </si>
  <si>
    <t>fogorvosi gép beszerzése</t>
  </si>
  <si>
    <t>Játszótér ( ÁFA)</t>
  </si>
  <si>
    <t>tanyagondnoki autó</t>
  </si>
  <si>
    <t>Beruházás összesen</t>
  </si>
  <si>
    <t>Beruházások ÁFÁ-ja</t>
  </si>
  <si>
    <t>konyha felújítás</t>
  </si>
  <si>
    <t>Felújítások összesen:</t>
  </si>
  <si>
    <t>Felújítások ÁFA-ja</t>
  </si>
  <si>
    <t>Beruházások, felújítások összesen:</t>
  </si>
  <si>
    <t>Beruházások és   felújítások ÁFA-ja</t>
  </si>
  <si>
    <t>Felhalmozás célú pénzeszköz átadás( első lakáshoz jutók támogatása )</t>
  </si>
  <si>
    <t>POLGÁRMESTERI HIVATAL 2009.ÉVI KÖLTSÉGVETÉSI MŰKÖDÉSI KIADÁSAINAK SZAKFELADATONKÉNTI BONTÁSA</t>
  </si>
  <si>
    <t>SZAKFELADAT/ JOGCÍM</t>
  </si>
  <si>
    <t>Létsz.</t>
  </si>
  <si>
    <t>Személyi juttatások</t>
  </si>
  <si>
    <t>M.adót terhelő járulékok</t>
  </si>
  <si>
    <t xml:space="preserve"> Dologi kiadások</t>
  </si>
  <si>
    <t>Személyi jutt.köztisztv.pm.egyéb mt.</t>
  </si>
  <si>
    <t>Személyi jutt.alpm.képv.biztagok mbiz.</t>
  </si>
  <si>
    <t>Dologi kiadások</t>
  </si>
  <si>
    <t>Egyéb folyókiadások</t>
  </si>
  <si>
    <t>Támogatás értékű működési kiadás</t>
  </si>
  <si>
    <t>Működési célú pénzezköz átadás ÁH.kívűlre</t>
  </si>
  <si>
    <t>Ellátottak juttatása</t>
  </si>
  <si>
    <t>Államháztartási tartalék</t>
  </si>
  <si>
    <t xml:space="preserve">Tűzvédelem katasztrófa elhárítás </t>
  </si>
  <si>
    <t>Munkaadót terhelő járulékok</t>
  </si>
  <si>
    <t>1/3.oldal</t>
  </si>
  <si>
    <t>Finanszírozási műveletek elszámolása</t>
  </si>
  <si>
    <t xml:space="preserve">Óvodai nevelés </t>
  </si>
  <si>
    <t xml:space="preserve">Dologi kiadás </t>
  </si>
  <si>
    <t>Működési célú pénzeszköz átadása áh.kívülre</t>
  </si>
  <si>
    <t xml:space="preserve">Házi segítségnyújtás </t>
  </si>
  <si>
    <t>Működési célú pénzeszköz átadás áh.kívülre</t>
  </si>
  <si>
    <t>Támogatás és egyéb juttatás</t>
  </si>
  <si>
    <t>2/3. oldal</t>
  </si>
  <si>
    <t xml:space="preserve">Művelődési központok házak </t>
  </si>
  <si>
    <t xml:space="preserve">Közművelődés könyvtár </t>
  </si>
  <si>
    <t>Mindösszesen:</t>
  </si>
  <si>
    <t>Rövid lejáratú hitel törlesztés</t>
  </si>
  <si>
    <t>3/3. oldal</t>
  </si>
  <si>
    <t>Beruházás</t>
  </si>
  <si>
    <t xml:space="preserve">Felújítás </t>
  </si>
  <si>
    <t>Értékesített tárgyi eszk.imm.javak áfa befizetése</t>
  </si>
  <si>
    <t>Felújítás</t>
  </si>
  <si>
    <t xml:space="preserve">Köztemető </t>
  </si>
  <si>
    <t>Fogorvosi szolgálat</t>
  </si>
  <si>
    <t>Művelődési központok házak tevékeynsége</t>
  </si>
  <si>
    <t>felhalmozási célú pénzeszköz átadás</t>
  </si>
  <si>
    <t>felhalmlozási célú pénzeszköz átadás</t>
  </si>
  <si>
    <t>MÜKÖDÉSI ÉS FEJLESZTÉSI CÉLÚ BEVÉTELEK ÉS KIADÁSOK</t>
  </si>
  <si>
    <t>2009-2010-2011. ÉVI ALAKULÁSÁT BEMUTATÓ MÉRLEG</t>
  </si>
  <si>
    <t>Megnevezés</t>
  </si>
  <si>
    <t>Intézményi működési bevételek ( felh.ÁFA nélkül )</t>
  </si>
  <si>
    <t>Önkormányzatok sajátos működési bevételei</t>
  </si>
  <si>
    <t>Önkormányzatok költségvetési támogatása és átengedett SZJA</t>
  </si>
  <si>
    <t xml:space="preserve">Működési célú pe. Átvétel ÁH-n kívülről </t>
  </si>
  <si>
    <t>Működési célú kölcsönök visszatérülése, igénybevétele</t>
  </si>
  <si>
    <t>Rövid lejáratú hitel</t>
  </si>
  <si>
    <t>Működési célú előző évi pénzmaradvány igénybevétele</t>
  </si>
  <si>
    <t>Működési célú bevételek összesen</t>
  </si>
  <si>
    <t>Munkaadókat terhelő járulékok</t>
  </si>
  <si>
    <t>Dologi kiadások és egyéb folyó kiadások  (felh.ÁFA és felh.kamat kifizetés nélkül )</t>
  </si>
  <si>
    <t>Működési célú pe.átadás ÁH-n kívülre,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</si>
  <si>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</si>
  <si>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</si>
  <si>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</si>
  <si>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</si>
  <si>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Tartalékok</t>
  </si>
  <si>
    <t>Működési célú kiadások összesen</t>
  </si>
  <si>
    <t>II.FELHALMOZÁSI CÉLÚ BEVÉTELEK ÉS KIADÁSOK</t>
  </si>
  <si>
    <t xml:space="preserve">Önk.felhalmozási és tőkejellegű bevételei </t>
  </si>
  <si>
    <t>Önk.sajátos felhalmozási és tőke bevételei</t>
  </si>
  <si>
    <t>Fejlesztési célú támogatások</t>
  </si>
  <si>
    <t>Felhalmozási célú pénzeszköz átvétel ÁH-n kívülről</t>
  </si>
  <si>
    <t>Értékesített tárgyi eszközök és imm.javak ÁFA-ja</t>
  </si>
  <si>
    <t>Felhalmozásicélú kölcsönök igénybevétele</t>
  </si>
  <si>
    <t>Felhalmozási célú pénzmaradvány igénybevétele</t>
  </si>
  <si>
    <t>Felhalmozási célú bevételek összesen</t>
  </si>
  <si>
    <t>Felhalmozási kiadások ÁFA-val együtt</t>
  </si>
  <si>
    <t>Felújítási kiadások ÁFA-val együtt</t>
  </si>
  <si>
    <t>Értékesített tárgyi eszközök és imm.javak utáni ÁFA befiz.</t>
  </si>
  <si>
    <t>Felhalmozási célú pe.átadás ÁH-n kívülre</t>
  </si>
  <si>
    <t>Támogatás értékű felhalmozás kiadás</t>
  </si>
  <si>
    <t>Felhalmozási célú kölcsönök törlesztése</t>
  </si>
  <si>
    <t>Hosszúlejáratú hitel kamata</t>
  </si>
  <si>
    <t>Felhalmozási célú kiadások összesen</t>
  </si>
  <si>
    <t>Önkormányzat bevételei ÖSSZESEN</t>
  </si>
  <si>
    <t>Önkormányzat kiadásai ÖSSZESEN</t>
  </si>
  <si>
    <t xml:space="preserve">ELŐIRÁNYZAT FELHASZNÁLÁSI ÜTEMTERV </t>
  </si>
  <si>
    <t>2009 év.</t>
  </si>
  <si>
    <t>JOGCÍMEK</t>
  </si>
  <si>
    <t>ELŐIRÁNYZAT</t>
  </si>
  <si>
    <t xml:space="preserve"> VÁRHATÓ BEVÉTELEK ALAKULÁSA</t>
  </si>
  <si>
    <t>IX.</t>
  </si>
  <si>
    <t>X.</t>
  </si>
  <si>
    <t>XI.</t>
  </si>
  <si>
    <t>XII.</t>
  </si>
  <si>
    <t>intézményi műk.bev.</t>
  </si>
  <si>
    <t>önk.sajásot műk.</t>
  </si>
  <si>
    <t>önk.kv.támogatás</t>
  </si>
  <si>
    <t>felhalm.tőke bev.</t>
  </si>
  <si>
    <t>tám.ért.műk.bev.</t>
  </si>
  <si>
    <t>műk.célú pe.átvétel</t>
  </si>
  <si>
    <t>műk.célú hitel</t>
  </si>
  <si>
    <t>felhalm.célú hitel</t>
  </si>
  <si>
    <t>előző évi műk.pénzm.</t>
  </si>
  <si>
    <t>előző évi felh.pénzm.</t>
  </si>
  <si>
    <t xml:space="preserve"> VÁRHATÓ KIADÁSOK ALAKULÁSA</t>
  </si>
  <si>
    <t>Dologi és folyó kiadások</t>
  </si>
  <si>
    <t>Műk.célú pénzeszköz átadás</t>
  </si>
  <si>
    <t>Felh.célú pénzeszköz átadás</t>
  </si>
  <si>
    <t>Műk.célú hitel törlesztése</t>
  </si>
  <si>
    <t>Beruházások, felújítások</t>
  </si>
  <si>
    <t>Felhalmozási tartalék</t>
  </si>
  <si>
    <t xml:space="preserve">KIADÁSOK </t>
  </si>
  <si>
    <t>Bevétel - kiadás</t>
  </si>
  <si>
    <t>Az önkormányzat által adott  közvetett támogatások</t>
  </si>
  <si>
    <t>( kedvezmények )</t>
  </si>
  <si>
    <t>2009. év</t>
  </si>
  <si>
    <t>ezer forintban</t>
  </si>
  <si>
    <t>Sor-szám</t>
  </si>
  <si>
    <t>Kedvezmény nélkül elérhető bevételek</t>
  </si>
  <si>
    <t>Kedvezmények összege</t>
  </si>
  <si>
    <t>Ellátottak térítési díjának elengedése</t>
  </si>
  <si>
    <t>Ellátottak kártérítésének elengedése</t>
  </si>
  <si>
    <t>Lakásvételár törlesztése</t>
  </si>
  <si>
    <t>Helyi adó kedvezemény</t>
  </si>
  <si>
    <t>Védett épületek</t>
  </si>
  <si>
    <t>Első lakáshoz jutás kedvezménye</t>
  </si>
  <si>
    <t>Helyi támogatás</t>
  </si>
  <si>
    <t>Munkáltatói támogatás</t>
  </si>
  <si>
    <t>Gazdaságfejlesztési céltartalék</t>
  </si>
  <si>
    <t>Nem csatorn. településrészek foly. hulladék száll.</t>
  </si>
  <si>
    <t>Adósságkezelési támogatás</t>
  </si>
  <si>
    <t>Kezességvállalás</t>
  </si>
  <si>
    <t>Egyéb kölcsön elengedés</t>
  </si>
  <si>
    <t>Egyéb kedvezmény</t>
  </si>
  <si>
    <t>24.</t>
  </si>
  <si>
    <t>25.</t>
  </si>
  <si>
    <t>26.</t>
  </si>
  <si>
    <t>27.</t>
  </si>
  <si>
    <t>28.</t>
  </si>
  <si>
    <t>29.</t>
  </si>
  <si>
    <t xml:space="preserve">Összesen: </t>
  </si>
  <si>
    <t>Többéves kihatással járó döntésekből származó kötelezettségek célok szerint , évenkénti bontásban</t>
  </si>
  <si>
    <t>Kötelezettség jogcíme</t>
  </si>
  <si>
    <t>Köt.váll.                        éve</t>
  </si>
  <si>
    <t>2009. elötti kifizetés</t>
  </si>
  <si>
    <t>Kiadás vonzata évenként</t>
  </si>
  <si>
    <t>Összesen</t>
  </si>
  <si>
    <t>2011.            után</t>
  </si>
  <si>
    <t>9=(4+5+6+7+8)</t>
  </si>
  <si>
    <t>Működési célú hiteltörlesztés         ( tőke + kamat )</t>
  </si>
  <si>
    <t>Rövid lejáratú működési hitel</t>
  </si>
  <si>
    <t>Felhalmozási célú hiteltörlesztés                                  ( tőke + kamat )</t>
  </si>
  <si>
    <t>Felhalmozás célú hitel</t>
  </si>
  <si>
    <t xml:space="preserve">Beruházás célonként </t>
  </si>
  <si>
    <t xml:space="preserve">Felújítás feladatonként </t>
  </si>
  <si>
    <t>Összesen ( 1+4+7+9 )</t>
  </si>
  <si>
    <t>Az önkormányzat által felvett hitelállomány alakulása</t>
  </si>
  <si>
    <t xml:space="preserve"> lejárat és eszközök szerinti bontásban</t>
  </si>
  <si>
    <t>Hitel jellege</t>
  </si>
  <si>
    <t>Felvétel             éve</t>
  </si>
  <si>
    <t>Lejárat       éve</t>
  </si>
  <si>
    <t>Hitelállomány január 01-én</t>
  </si>
  <si>
    <t>2012 után</t>
  </si>
  <si>
    <t>Működési célú</t>
  </si>
  <si>
    <t>Folyószámla hitel</t>
  </si>
  <si>
    <t>………………………</t>
  </si>
  <si>
    <t>Felhalmozási célú</t>
  </si>
  <si>
    <t>Összesen ( 1+6 )</t>
  </si>
  <si>
    <t>Tengelic Önkormányzat jóváhagyott létszámkerete 2009. év</t>
  </si>
  <si>
    <t>Polgármesteri Hivatal Tengelic</t>
  </si>
  <si>
    <t>szakfeladat</t>
  </si>
  <si>
    <t>Teljes munkaidős</t>
  </si>
  <si>
    <t>Részmunkaidős</t>
  </si>
  <si>
    <t>Mindössz.</t>
  </si>
  <si>
    <t>száma</t>
  </si>
  <si>
    <t>neve</t>
  </si>
  <si>
    <t>Köztiszt.</t>
  </si>
  <si>
    <t>Közalk.</t>
  </si>
  <si>
    <t>E.bér</t>
  </si>
  <si>
    <t xml:space="preserve">Munkahelyi vendéglátás </t>
  </si>
  <si>
    <t>Önk. igazg.tev.</t>
  </si>
  <si>
    <t>Város és községgazd.</t>
  </si>
  <si>
    <t>Temető fenntartás</t>
  </si>
  <si>
    <t>Háziorvosi szolg.</t>
  </si>
  <si>
    <t>Fogorvosi szolg.</t>
  </si>
  <si>
    <t>Védőnői szolg.</t>
  </si>
  <si>
    <t>Házi segítségnyújtás</t>
  </si>
  <si>
    <t>Családsegítés</t>
  </si>
  <si>
    <t xml:space="preserve">Művház tevékenység </t>
  </si>
  <si>
    <t>Sportintézmény műk.</t>
  </si>
  <si>
    <t xml:space="preserve">Könyvtári tevékenység </t>
  </si>
  <si>
    <t>Részm.idős:</t>
  </si>
  <si>
    <t>751153     1 fő       napi 3 óra</t>
  </si>
  <si>
    <t>751867     1 fő       napi 4 óra</t>
  </si>
  <si>
    <t>921815     2 fő       napi 4 óra</t>
  </si>
  <si>
    <t>1. Lakáscélú támogatások</t>
  </si>
  <si>
    <t>2.Szakmai fejlesztési feladatok</t>
  </si>
  <si>
    <t>3. Céljellegű decentralizált tám.</t>
  </si>
  <si>
    <t>4. Felhalm.és tőke jell.bevételek</t>
  </si>
  <si>
    <t>5. Felhalm célú pe átv. áh.belül</t>
  </si>
  <si>
    <t>5.Felhalmozási hitel visszafizetése</t>
  </si>
  <si>
    <t>Felhalmozási c.hiteltörlesztés</t>
  </si>
  <si>
    <t>Felhalmozási célú hitel visszafizetése</t>
  </si>
  <si>
    <t>tám.ért.felh.bev.</t>
  </si>
  <si>
    <t>Felhalmozási célú hitel törl.</t>
  </si>
  <si>
    <t xml:space="preserve">  ebből EU-s beruházási bevétel</t>
  </si>
  <si>
    <t xml:space="preserve">        ebből: EU-s beruházási kiadás</t>
  </si>
  <si>
    <t>POLGÁRMESTERI HIVATAL 2009.ÉVI KÖLTSÉGVETÉSI FELHALMOZÁSI KIADÁSAINAK SZAKFELADATONKÉNTI BONTÁSA</t>
  </si>
  <si>
    <t>9. sz.melléklet a  2./ 2009.( II/11. ) számú rendelethez</t>
  </si>
  <si>
    <t>10. sz.melléklet a  2./ 2009.( II/11. ) számú rendelethez</t>
  </si>
  <si>
    <t>11. sz.melléklet a  2./ 2009.( II/11. ) számú rendelethez</t>
  </si>
  <si>
    <t>12. sz.melléklet a  2./ 2009.( II/11. ) számú rendelethez</t>
  </si>
  <si>
    <t>13. sz.melléklet a  2./ 2009.( II/11. ) számú rendelethez</t>
  </si>
  <si>
    <t>mód</t>
  </si>
  <si>
    <t>mód. Ei.</t>
  </si>
  <si>
    <t>2.3.7</t>
  </si>
  <si>
    <t>Egyéb sajátos bevételek</t>
  </si>
  <si>
    <t>2.3.7.</t>
  </si>
  <si>
    <t>mód.</t>
  </si>
  <si>
    <t>mód ei.</t>
  </si>
  <si>
    <t>mód ei</t>
  </si>
  <si>
    <t>2009. évi CÉDE pályázatok önrésze ( Gagarin utcai lakás felújítása)</t>
  </si>
  <si>
    <t>2009. évi CÉDE pályázatok önrésze ( járdaszakaszok felújítása )</t>
  </si>
  <si>
    <t>Saját vagy bérelt igatlan hasznosítása</t>
  </si>
  <si>
    <t>Központi költségvetési szervtől</t>
  </si>
  <si>
    <t>2. sz.mód.</t>
  </si>
  <si>
    <t>2. sz. mód.</t>
  </si>
  <si>
    <t>2. sz. mód</t>
  </si>
  <si>
    <t>módosított ei</t>
  </si>
  <si>
    <t>2.sz.mód.</t>
  </si>
  <si>
    <t>Országgyűlési képviselő választás</t>
  </si>
  <si>
    <t>7/14</t>
  </si>
  <si>
    <t>7/22</t>
  </si>
  <si>
    <t>16/7</t>
  </si>
  <si>
    <t>16/9</t>
  </si>
  <si>
    <t>26/25</t>
  </si>
  <si>
    <t>16/26</t>
  </si>
  <si>
    <t>16/40</t>
  </si>
  <si>
    <t>16/53</t>
  </si>
  <si>
    <t>16/57</t>
  </si>
  <si>
    <t>09/6</t>
  </si>
  <si>
    <t>9/7</t>
  </si>
  <si>
    <t>9/11</t>
  </si>
  <si>
    <t>9/16</t>
  </si>
  <si>
    <t>9/41</t>
  </si>
  <si>
    <t>9/21</t>
  </si>
  <si>
    <t>9/42</t>
  </si>
  <si>
    <t>7/27</t>
  </si>
  <si>
    <t>7/33</t>
  </si>
  <si>
    <t>2/49</t>
  </si>
  <si>
    <t>2/57</t>
  </si>
  <si>
    <t>3/46</t>
  </si>
  <si>
    <t>3/66</t>
  </si>
  <si>
    <t>4/15</t>
  </si>
  <si>
    <t>4/58</t>
  </si>
  <si>
    <t>4/64</t>
  </si>
  <si>
    <t>4/87</t>
  </si>
  <si>
    <t>4/94</t>
  </si>
  <si>
    <t>5/33</t>
  </si>
  <si>
    <t>5/6</t>
  </si>
  <si>
    <t>4/22,73</t>
  </si>
  <si>
    <t>6/63</t>
  </si>
  <si>
    <t>06/69</t>
  </si>
  <si>
    <t>2. mód</t>
  </si>
  <si>
    <t>3. mód</t>
  </si>
  <si>
    <t>3. sz.mód.</t>
  </si>
  <si>
    <t>Fejezeti kezelésű előirányzat</t>
  </si>
  <si>
    <t>6. Felhalm célú pe átv. áh.kívülről</t>
  </si>
  <si>
    <t>7. Felhalm.bev.fejezeti kez előir.</t>
  </si>
  <si>
    <t>8. Felhalm. célú hitel</t>
  </si>
  <si>
    <t>9. Felhalmozási pénzmaradvány</t>
  </si>
  <si>
    <t>3. sz. mód.</t>
  </si>
  <si>
    <t>riasztó berendezés</t>
  </si>
  <si>
    <t>járdasziget építése</t>
  </si>
  <si>
    <t>hinta vásárlás</t>
  </si>
  <si>
    <t>település rendezési terv</t>
  </si>
  <si>
    <t>3. sz. mód</t>
  </si>
  <si>
    <t>3.sz.mód.</t>
  </si>
  <si>
    <t>Ált.Isk.nappali rendszerű nevelés, okt. összesen:</t>
  </si>
  <si>
    <t xml:space="preserve"> Máshová nem sorolt egyéb szolgáltatás összesen:</t>
  </si>
  <si>
    <t xml:space="preserve"> Munkahelyi vendéglátás </t>
  </si>
  <si>
    <t>Önkormányzat igazgatási tevékenysége összesen:</t>
  </si>
  <si>
    <t xml:space="preserve"> Város és községgazdálkodás összesen:</t>
  </si>
  <si>
    <t>Saját vagy bérelt ingatlan hasznosítása összesen:</t>
  </si>
  <si>
    <t>Polgári védelem tevékenység összesen:</t>
  </si>
  <si>
    <t>Temető fenntartás összesen</t>
  </si>
  <si>
    <t>Közvilágítás összesen:</t>
  </si>
  <si>
    <t>Város és községgazdálkodás összesen:</t>
  </si>
  <si>
    <t>Önkormányzatok elszámolása összesen:</t>
  </si>
  <si>
    <t>Háziorvosi szolgálat összesen:</t>
  </si>
  <si>
    <t>Fogorvosi szolgálat összesen:</t>
  </si>
  <si>
    <t>Védőnői szolgálat összesen:</t>
  </si>
  <si>
    <t>Családsegítés összesen</t>
  </si>
  <si>
    <t>Szociális étkezés összesen</t>
  </si>
  <si>
    <t>Egyéb szociális és gyermekjóléti szolgáltatás összesen:</t>
  </si>
  <si>
    <t>Rendszeres szocilális pénzbeli ellátás összesen:</t>
  </si>
  <si>
    <t>Munkanélküli ellátások összesen:</t>
  </si>
  <si>
    <t>Eseti pénzbeli szociális ellátások összesen:</t>
  </si>
  <si>
    <t>Eseti pénzbeli gyermekvédelmi ellátások összesen:</t>
  </si>
  <si>
    <t>Köztisztasági tevékenység összesen:</t>
  </si>
  <si>
    <t>Sportintézmények működtetése összesen:</t>
  </si>
  <si>
    <t>Verseny-és élsport összesen:</t>
  </si>
  <si>
    <t>Máshova nem sorolt tevékenység összesen:</t>
  </si>
  <si>
    <t>Máshová nem sorolt egyéb szolgáltatás összesen:</t>
  </si>
  <si>
    <t>Helyi önk. és ktsgv. szerveitől</t>
  </si>
  <si>
    <t>9/13</t>
  </si>
  <si>
    <t>Előző évi kp.i költségvetési kiegészítések, visszatérülések</t>
  </si>
  <si>
    <t>9/43</t>
  </si>
  <si>
    <t>FÜGGŐ, ÁTFUTÓ, KIEGYENLÍTŐ BEVÉTELEK</t>
  </si>
  <si>
    <t>FÜGGŐ, ÁTFUTÓ, KIEGYENLÍTŐ KIADÁSOK</t>
  </si>
  <si>
    <r>
      <t>II</t>
    </r>
    <r>
      <rPr>
        <sz val="11"/>
        <rFont val="Arial"/>
        <family val="2"/>
      </rPr>
      <t>.</t>
    </r>
    <r>
      <rPr>
        <b/>
        <sz val="11"/>
        <rFont val="Arial"/>
        <family val="2"/>
      </rPr>
      <t>FEJLESZTÉSI CÉLÚ BEVÉTELEK ÉS KIADÁSOK</t>
    </r>
  </si>
  <si>
    <t>4. mód</t>
  </si>
  <si>
    <t>Elkülönített állami pénzalapból</t>
  </si>
  <si>
    <t>Kolbászt</t>
  </si>
  <si>
    <t>kolb</t>
  </si>
  <si>
    <t>norm csökkenés</t>
  </si>
  <si>
    <t xml:space="preserve">óvodáztatási </t>
  </si>
  <si>
    <t>bérpol</t>
  </si>
  <si>
    <t>segélyek</t>
  </si>
  <si>
    <t>4. sz.mód.</t>
  </si>
  <si>
    <t>4. sz. mód</t>
  </si>
  <si>
    <t>közc</t>
  </si>
  <si>
    <t>4.sz.mód.</t>
  </si>
  <si>
    <t>851286      fő       napi 6 óra</t>
  </si>
  <si>
    <t>14. sz.melléklet a  2./ 2009.( II/11. ) számú rendelethez</t>
  </si>
  <si>
    <t>TEIT</t>
  </si>
  <si>
    <t>9. sz.melléklet a  6./ 2010.(II.16. ) számú rendelethez</t>
  </si>
  <si>
    <t>5. sz. mód</t>
  </si>
  <si>
    <t>telj</t>
  </si>
  <si>
    <t>%</t>
  </si>
  <si>
    <t>5.sz.mód.</t>
  </si>
  <si>
    <t>eltérés</t>
  </si>
  <si>
    <t>5. mód</t>
  </si>
  <si>
    <t>5. sz.mód.</t>
  </si>
  <si>
    <t>5. sz. mód.</t>
  </si>
  <si>
    <t>út felújítások</t>
  </si>
  <si>
    <t>ételhordó láda</t>
  </si>
  <si>
    <t xml:space="preserve">vízelvezető árok </t>
  </si>
  <si>
    <t>Műv. Ház felújítása tervek</t>
  </si>
  <si>
    <t>Nyílászáró csere</t>
  </si>
  <si>
    <t>1. melléklet a  2./ 2009.( II/11. ) Önk. rendelethez</t>
  </si>
  <si>
    <t>3. melléklet a  2./ 2009.( II/11. ) Önk. rendelethez</t>
  </si>
  <si>
    <t>4. melléklet a  2./ 2009.( II/11. ) Önk. rendelethez</t>
  </si>
  <si>
    <t>2. melléklet a  2./ 2009.( II/11. ) Önk. rendelethez</t>
  </si>
  <si>
    <t>5. melléklet a  2./ 2009.( II/11. ) Önk. rendelethez</t>
  </si>
  <si>
    <t>6. melléklet a  2./ 2009.( II/11. ) Önk. rendelethez</t>
  </si>
  <si>
    <t>7. melléklet a  2./ 2009.( II/11. ) Önk. rendelethez</t>
  </si>
  <si>
    <t>8. melléklet a  2./ 2009.( II/11. ) Önk. rendelethez</t>
  </si>
  <si>
    <t>1. melléklet a  9./ 2010.( III.17. ) Önk. rendelethez</t>
  </si>
  <si>
    <t>3. melléklet a  9./ 2010.( III.17. ) Önk. rendelethez</t>
  </si>
  <si>
    <t>4. melléklet a  9./ 2010.( III.17. ) Önk. rendelethez</t>
  </si>
  <si>
    <t>2. melléklet a  9./ 2010.( III.17. ) Önk. rendelethez</t>
  </si>
  <si>
    <t>5. melléklet a  9./ 2010.( III.17. ) Önk. rendelethez</t>
  </si>
  <si>
    <t>6. melléklet a  9./ 2010.( III.17. ) Önk. rendelethez</t>
  </si>
  <si>
    <t>7. melléklet a  9./ 2010.( III.17. ) Önk. rendelethez</t>
  </si>
  <si>
    <t>8. melléklet a  9./ 2010.( III.17. ) Önk.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</si>
</sst>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16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wrapText="1"/>
    </xf>
    <xf numFmtId="3" fontId="6" fillId="0" borderId="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3" fontId="6" fillId="0" borderId="6" xfId="0" applyNumberFormat="1" applyFont="1" applyBorder="1" applyAlignment="1">
      <alignment/>
    </xf>
    <xf numFmtId="0" fontId="8" fillId="0" borderId="5" xfId="0" applyFont="1" applyBorder="1" applyAlignment="1">
      <alignment wrapText="1"/>
    </xf>
    <xf numFmtId="3" fontId="4" fillId="0" borderId="3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5" fillId="0" borderId="18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5" fillId="0" borderId="21" xfId="0" applyFont="1" applyBorder="1" applyAlignment="1">
      <alignment wrapText="1"/>
    </xf>
    <xf numFmtId="3" fontId="6" fillId="0" borderId="1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5" fillId="0" borderId="21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8" fillId="0" borderId="27" xfId="0" applyFont="1" applyBorder="1" applyAlignment="1">
      <alignment wrapText="1"/>
    </xf>
    <xf numFmtId="3" fontId="4" fillId="0" borderId="28" xfId="0" applyNumberFormat="1" applyFont="1" applyBorder="1" applyAlignment="1">
      <alignment/>
    </xf>
    <xf numFmtId="0" fontId="5" fillId="0" borderId="29" xfId="0" applyFont="1" applyBorder="1" applyAlignment="1">
      <alignment wrapText="1"/>
    </xf>
    <xf numFmtId="3" fontId="6" fillId="0" borderId="3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3" fontId="6" fillId="0" borderId="8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8" fillId="0" borderId="34" xfId="0" applyFont="1" applyBorder="1" applyAlignment="1">
      <alignment wrapText="1"/>
    </xf>
    <xf numFmtId="3" fontId="4" fillId="0" borderId="9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3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3" fontId="10" fillId="0" borderId="14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3" fontId="10" fillId="0" borderId="23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16" xfId="0" applyFont="1" applyBorder="1" applyAlignment="1">
      <alignment/>
    </xf>
    <xf numFmtId="3" fontId="10" fillId="0" borderId="26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0" fillId="0" borderId="5" xfId="0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0" fillId="0" borderId="4" xfId="0" applyNumberFormat="1" applyBorder="1" applyAlignment="1">
      <alignment/>
    </xf>
    <xf numFmtId="0" fontId="10" fillId="0" borderId="5" xfId="0" applyFont="1" applyFill="1" applyBorder="1" applyAlignment="1">
      <alignment vertical="center"/>
    </xf>
    <xf numFmtId="3" fontId="10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0" fillId="0" borderId="4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3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6" xfId="0" applyBorder="1" applyAlignment="1">
      <alignment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3" fontId="0" fillId="0" borderId="8" xfId="0" applyNumberForma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1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4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8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2" fillId="0" borderId="0" xfId="0" applyFont="1" applyFill="1" applyAlignment="1">
      <alignment/>
    </xf>
    <xf numFmtId="3" fontId="0" fillId="0" borderId="14" xfId="0" applyNumberForma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4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left" vertical="center"/>
    </xf>
    <xf numFmtId="3" fontId="8" fillId="0" borderId="3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8" fillId="0" borderId="27" xfId="0" applyFont="1" applyBorder="1" applyAlignment="1">
      <alignment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29" xfId="0" applyFont="1" applyBorder="1" applyAlignment="1">
      <alignment/>
    </xf>
    <xf numFmtId="3" fontId="5" fillId="0" borderId="48" xfId="0" applyNumberFormat="1" applyFon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49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3" fontId="5" fillId="0" borderId="49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3" fontId="5" fillId="0" borderId="50" xfId="0" applyNumberFormat="1" applyFont="1" applyBorder="1" applyAlignment="1">
      <alignment horizontal="right"/>
    </xf>
    <xf numFmtId="0" fontId="5" fillId="0" borderId="25" xfId="0" applyFont="1" applyBorder="1" applyAlignment="1">
      <alignment/>
    </xf>
    <xf numFmtId="0" fontId="8" fillId="0" borderId="27" xfId="0" applyFont="1" applyBorder="1" applyAlignment="1">
      <alignment/>
    </xf>
    <xf numFmtId="3" fontId="8" fillId="0" borderId="47" xfId="0" applyNumberFormat="1" applyFont="1" applyBorder="1" applyAlignment="1">
      <alignment horizontal="right"/>
    </xf>
    <xf numFmtId="0" fontId="8" fillId="0" borderId="28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8" fillId="0" borderId="47" xfId="0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51" xfId="0" applyFont="1" applyBorder="1" applyAlignment="1">
      <alignment/>
    </xf>
    <xf numFmtId="3" fontId="5" fillId="0" borderId="52" xfId="0" applyNumberFormat="1" applyFont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5" fillId="3" borderId="23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1" fontId="5" fillId="3" borderId="2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3" borderId="3" xfId="0" applyFont="1" applyFill="1" applyBorder="1" applyAlignment="1">
      <alignment horizontal="left"/>
    </xf>
    <xf numFmtId="1" fontId="8" fillId="3" borderId="17" xfId="0" applyNumberFormat="1" applyFont="1" applyFill="1" applyBorder="1" applyAlignment="1">
      <alignment horizontal="right"/>
    </xf>
    <xf numFmtId="1" fontId="8" fillId="3" borderId="3" xfId="0" applyNumberFormat="1" applyFont="1" applyFill="1" applyBorder="1" applyAlignment="1">
      <alignment horizontal="left"/>
    </xf>
    <xf numFmtId="1" fontId="5" fillId="0" borderId="23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left"/>
    </xf>
    <xf numFmtId="1" fontId="5" fillId="3" borderId="57" xfId="0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left"/>
    </xf>
    <xf numFmtId="1" fontId="5" fillId="3" borderId="33" xfId="0" applyNumberFormat="1" applyFont="1" applyFill="1" applyBorder="1" applyAlignment="1">
      <alignment horizontal="right"/>
    </xf>
    <xf numFmtId="0" fontId="8" fillId="3" borderId="7" xfId="0" applyFont="1" applyFill="1" applyBorder="1" applyAlignment="1">
      <alignment horizontal="left"/>
    </xf>
    <xf numFmtId="1" fontId="8" fillId="3" borderId="12" xfId="0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 horizontal="left"/>
    </xf>
    <xf numFmtId="1" fontId="8" fillId="3" borderId="35" xfId="0" applyNumberFormat="1" applyFont="1" applyFill="1" applyBorder="1" applyAlignment="1">
      <alignment horizontal="right"/>
    </xf>
    <xf numFmtId="1" fontId="8" fillId="3" borderId="9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" fontId="5" fillId="3" borderId="14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left"/>
    </xf>
    <xf numFmtId="1" fontId="5" fillId="3" borderId="26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59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49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46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5" fillId="0" borderId="57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8" fillId="0" borderId="55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62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63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57" xfId="0" applyFont="1" applyFill="1" applyBorder="1" applyAlignment="1">
      <alignment horizontal="right" vertical="center"/>
    </xf>
    <xf numFmtId="0" fontId="8" fillId="0" borderId="60" xfId="0" applyFont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8" fillId="0" borderId="4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10" fontId="8" fillId="0" borderId="47" xfId="0" applyNumberFormat="1" applyFont="1" applyFill="1" applyBorder="1" applyAlignment="1">
      <alignment horizontal="center"/>
    </xf>
    <xf numFmtId="10" fontId="8" fillId="0" borderId="17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0" fontId="8" fillId="0" borderId="17" xfId="0" applyNumberFormat="1" applyFont="1" applyFill="1" applyBorder="1" applyAlignment="1">
      <alignment horizontal="right" vertical="center"/>
    </xf>
    <xf numFmtId="10" fontId="5" fillId="0" borderId="23" xfId="0" applyNumberFormat="1" applyFont="1" applyFill="1" applyBorder="1" applyAlignment="1">
      <alignment horizontal="right" vertical="center"/>
    </xf>
    <xf numFmtId="10" fontId="5" fillId="0" borderId="33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10" fontId="5" fillId="4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 vertical="center" wrapText="1"/>
    </xf>
    <xf numFmtId="10" fontId="8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 vertical="center" wrapText="1"/>
    </xf>
    <xf numFmtId="10" fontId="5" fillId="4" borderId="0" xfId="0" applyNumberFormat="1" applyFont="1" applyFill="1" applyBorder="1" applyAlignment="1">
      <alignment horizontal="right" vertical="center" wrapText="1"/>
    </xf>
    <xf numFmtId="0" fontId="8" fillId="4" borderId="17" xfId="0" applyFont="1" applyFill="1" applyBorder="1" applyAlignment="1">
      <alignment horizontal="center" vertical="center" wrapText="1"/>
    </xf>
    <xf numFmtId="10" fontId="8" fillId="4" borderId="17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right" vertical="center" wrapText="1"/>
    </xf>
    <xf numFmtId="10" fontId="8" fillId="4" borderId="17" xfId="0" applyNumberFormat="1" applyFont="1" applyFill="1" applyBorder="1" applyAlignment="1">
      <alignment horizontal="right"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5" fillId="4" borderId="23" xfId="0" applyFont="1" applyFill="1" applyBorder="1" applyAlignment="1">
      <alignment horizontal="right" vertical="center" wrapText="1"/>
    </xf>
    <xf numFmtId="0" fontId="5" fillId="4" borderId="33" xfId="0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horizontal="right" vertical="center" wrapText="1"/>
    </xf>
    <xf numFmtId="0" fontId="5" fillId="5" borderId="14" xfId="0" applyFont="1" applyFill="1" applyBorder="1" applyAlignment="1">
      <alignment horizontal="right" vertical="center"/>
    </xf>
    <xf numFmtId="0" fontId="5" fillId="5" borderId="23" xfId="0" applyFont="1" applyFill="1" applyBorder="1" applyAlignment="1">
      <alignment horizontal="right" vertical="center"/>
    </xf>
    <xf numFmtId="0" fontId="5" fillId="5" borderId="33" xfId="0" applyFont="1" applyFill="1" applyBorder="1" applyAlignment="1">
      <alignment horizontal="right" vertical="center"/>
    </xf>
    <xf numFmtId="0" fontId="8" fillId="4" borderId="17" xfId="0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right" vertical="center"/>
    </xf>
    <xf numFmtId="0" fontId="5" fillId="4" borderId="33" xfId="0" applyFont="1" applyFill="1" applyBorder="1" applyAlignment="1">
      <alignment horizontal="right" vertical="center"/>
    </xf>
    <xf numFmtId="0" fontId="8" fillId="4" borderId="35" xfId="0" applyFont="1" applyFill="1" applyBorder="1" applyAlignment="1">
      <alignment horizontal="right" vertical="center"/>
    </xf>
    <xf numFmtId="0" fontId="5" fillId="4" borderId="35" xfId="0" applyFont="1" applyFill="1" applyBorder="1" applyAlignment="1">
      <alignment horizontal="right" vertical="center"/>
    </xf>
    <xf numFmtId="0" fontId="5" fillId="4" borderId="57" xfId="0" applyFont="1" applyFill="1" applyBorder="1" applyAlignment="1">
      <alignment horizontal="right" vertical="center"/>
    </xf>
    <xf numFmtId="0" fontId="5" fillId="4" borderId="17" xfId="0" applyFont="1" applyFill="1" applyBorder="1" applyAlignment="1">
      <alignment horizontal="right" vertical="center"/>
    </xf>
    <xf numFmtId="0" fontId="8" fillId="4" borderId="12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0" fontId="5" fillId="4" borderId="23" xfId="0" applyFont="1" applyFill="1" applyBorder="1" applyAlignment="1">
      <alignment horizontal="right" vertical="center"/>
    </xf>
    <xf numFmtId="0" fontId="5" fillId="4" borderId="0" xfId="0" applyFont="1" applyFill="1" applyAlignment="1">
      <alignment/>
    </xf>
    <xf numFmtId="10" fontId="5" fillId="4" borderId="0" xfId="0" applyNumberFormat="1" applyFont="1" applyFill="1" applyAlignment="1">
      <alignment/>
    </xf>
    <xf numFmtId="0" fontId="5" fillId="4" borderId="0" xfId="0" applyFont="1" applyFill="1" applyBorder="1" applyAlignment="1">
      <alignment vertical="center"/>
    </xf>
    <xf numFmtId="10" fontId="5" fillId="4" borderId="0" xfId="0" applyNumberFormat="1" applyFont="1" applyFill="1" applyBorder="1" applyAlignment="1">
      <alignment vertical="center"/>
    </xf>
    <xf numFmtId="0" fontId="5" fillId="4" borderId="14" xfId="0" applyFont="1" applyFill="1" applyBorder="1" applyAlignment="1">
      <alignment horizontal="right" vertical="center"/>
    </xf>
    <xf numFmtId="0" fontId="5" fillId="4" borderId="26" xfId="0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/>
    </xf>
    <xf numFmtId="10" fontId="5" fillId="4" borderId="0" xfId="0" applyNumberFormat="1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10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10" fontId="5" fillId="4" borderId="0" xfId="0" applyNumberFormat="1" applyFont="1" applyFill="1" applyBorder="1" applyAlignment="1">
      <alignment horizontal="right"/>
    </xf>
    <xf numFmtId="10" fontId="8" fillId="4" borderId="17" xfId="0" applyNumberFormat="1" applyFont="1" applyFill="1" applyBorder="1" applyAlignment="1">
      <alignment horizontal="right" vertical="center"/>
    </xf>
    <xf numFmtId="0" fontId="8" fillId="0" borderId="6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right" vertical="center" wrapText="1"/>
    </xf>
    <xf numFmtId="0" fontId="5" fillId="0" borderId="65" xfId="0" applyFont="1" applyBorder="1" applyAlignment="1">
      <alignment horizontal="right" vertical="center" wrapText="1"/>
    </xf>
    <xf numFmtId="0" fontId="5" fillId="4" borderId="35" xfId="0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right" vertical="center"/>
    </xf>
    <xf numFmtId="10" fontId="8" fillId="4" borderId="20" xfId="0" applyNumberFormat="1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10" fontId="8" fillId="4" borderId="33" xfId="0" applyNumberFormat="1" applyFont="1" applyFill="1" applyBorder="1" applyAlignment="1">
      <alignment horizontal="right" vertical="center"/>
    </xf>
    <xf numFmtId="10" fontId="8" fillId="4" borderId="35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10" fontId="8" fillId="4" borderId="20" xfId="0" applyNumberFormat="1" applyFont="1" applyFill="1" applyBorder="1" applyAlignment="1">
      <alignment horizontal="right" vertical="center" wrapText="1"/>
    </xf>
    <xf numFmtId="10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10" fontId="5" fillId="0" borderId="0" xfId="0" applyNumberFormat="1" applyFont="1" applyFill="1" applyAlignment="1">
      <alignment vertical="center"/>
    </xf>
    <xf numFmtId="10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 horizontal="left" vertical="center"/>
    </xf>
    <xf numFmtId="10" fontId="8" fillId="0" borderId="12" xfId="0" applyNumberFormat="1" applyFont="1" applyFill="1" applyBorder="1" applyAlignment="1">
      <alignment horizontal="center" vertical="center" wrapText="1"/>
    </xf>
    <xf numFmtId="10" fontId="8" fillId="0" borderId="20" xfId="0" applyNumberFormat="1" applyFont="1" applyFill="1" applyBorder="1" applyAlignment="1">
      <alignment horizontal="right" vertical="center"/>
    </xf>
    <xf numFmtId="10" fontId="8" fillId="0" borderId="23" xfId="0" applyNumberFormat="1" applyFont="1" applyFill="1" applyBorder="1" applyAlignment="1">
      <alignment horizontal="right" vertical="center"/>
    </xf>
    <xf numFmtId="10" fontId="5" fillId="0" borderId="14" xfId="0" applyNumberFormat="1" applyFont="1" applyFill="1" applyBorder="1" applyAlignment="1">
      <alignment horizontal="right" vertical="center"/>
    </xf>
    <xf numFmtId="10" fontId="5" fillId="0" borderId="26" xfId="0" applyNumberFormat="1" applyFont="1" applyFill="1" applyBorder="1" applyAlignment="1">
      <alignment horizontal="right" vertical="center"/>
    </xf>
    <xf numFmtId="10" fontId="5" fillId="0" borderId="17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Alignment="1">
      <alignment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35" xfId="0" applyNumberFormat="1" applyFont="1" applyFill="1" applyBorder="1" applyAlignment="1">
      <alignment horizontal="right" vertical="center"/>
    </xf>
    <xf numFmtId="10" fontId="8" fillId="0" borderId="17" xfId="0" applyNumberFormat="1" applyFont="1" applyFill="1" applyBorder="1" applyAlignment="1">
      <alignment/>
    </xf>
    <xf numFmtId="10" fontId="5" fillId="0" borderId="14" xfId="0" applyNumberFormat="1" applyFont="1" applyFill="1" applyBorder="1" applyAlignment="1">
      <alignment/>
    </xf>
    <xf numFmtId="10" fontId="5" fillId="0" borderId="23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53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23" xfId="0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0" fontId="8" fillId="0" borderId="17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right" vertical="center"/>
    </xf>
    <xf numFmtId="49" fontId="8" fillId="0" borderId="9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10" fontId="8" fillId="0" borderId="66" xfId="0" applyNumberFormat="1" applyFont="1" applyFill="1" applyBorder="1" applyAlignment="1">
      <alignment horizontal="left" vertical="center"/>
    </xf>
    <xf numFmtId="10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0" fontId="8" fillId="0" borderId="67" xfId="0" applyNumberFormat="1" applyFont="1" applyFill="1" applyBorder="1" applyAlignment="1">
      <alignment horizontal="left" vertical="center"/>
    </xf>
    <xf numFmtId="49" fontId="8" fillId="0" borderId="58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5" fillId="0" borderId="57" xfId="0" applyNumberFormat="1" applyFont="1" applyFill="1" applyBorder="1" applyAlignment="1">
      <alignment horizontal="right" vertical="center"/>
    </xf>
    <xf numFmtId="3" fontId="8" fillId="0" borderId="40" xfId="0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left" vertical="center"/>
    </xf>
    <xf numFmtId="3" fontId="8" fillId="0" borderId="47" xfId="0" applyNumberFormat="1" applyFont="1" applyFill="1" applyBorder="1" applyAlignment="1">
      <alignment/>
    </xf>
    <xf numFmtId="10" fontId="8" fillId="0" borderId="47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10" fontId="8" fillId="0" borderId="35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right" vertical="center" wrapText="1"/>
    </xf>
    <xf numFmtId="0" fontId="5" fillId="0" borderId="49" xfId="0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right" vertical="center" wrapText="1"/>
    </xf>
    <xf numFmtId="0" fontId="5" fillId="0" borderId="68" xfId="0" applyFont="1" applyFill="1" applyBorder="1" applyAlignment="1">
      <alignment horizontal="right" vertical="center" wrapText="1"/>
    </xf>
    <xf numFmtId="0" fontId="5" fillId="0" borderId="53" xfId="0" applyFont="1" applyFill="1" applyBorder="1" applyAlignment="1">
      <alignment horizontal="right" vertical="center" wrapText="1"/>
    </xf>
    <xf numFmtId="0" fontId="5" fillId="0" borderId="49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right" vertical="center"/>
    </xf>
    <xf numFmtId="10" fontId="8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right" vertical="center"/>
    </xf>
    <xf numFmtId="10" fontId="8" fillId="0" borderId="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40" xfId="0" applyFill="1" applyBorder="1" applyAlignment="1">
      <alignment/>
    </xf>
    <xf numFmtId="0" fontId="8" fillId="0" borderId="67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/>
    </xf>
    <xf numFmtId="0" fontId="0" fillId="0" borderId="67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66" xfId="0" applyFont="1" applyBorder="1" applyAlignment="1">
      <alignment horizontal="center"/>
    </xf>
    <xf numFmtId="0" fontId="0" fillId="0" borderId="66" xfId="0" applyBorder="1" applyAlignment="1">
      <alignment/>
    </xf>
    <xf numFmtId="0" fontId="5" fillId="0" borderId="66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8" fillId="0" borderId="69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47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5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5"/>
  <sheetViews>
    <sheetView workbookViewId="0" topLeftCell="A304">
      <pane xSplit="3" topLeftCell="D1" activePane="topRight" state="frozen"/>
      <selection pane="topLeft" activeCell="A121" sqref="A121"/>
      <selection pane="topRight" activeCell="A270" sqref="A270"/>
    </sheetView>
  </sheetViews>
  <sheetFormatPr defaultColWidth="9.00390625" defaultRowHeight="19.5" customHeight="1"/>
  <cols>
    <col min="1" max="1" width="6.75390625" style="203" customWidth="1"/>
    <col min="2" max="2" width="7.75390625" style="203" customWidth="1"/>
    <col min="3" max="3" width="62.375" style="203" customWidth="1"/>
    <col min="4" max="4" width="7.00390625" style="203" hidden="1" customWidth="1"/>
    <col min="5" max="5" width="10.75390625" style="203" customWidth="1"/>
    <col min="6" max="6" width="10.625" style="203" hidden="1" customWidth="1"/>
    <col min="7" max="7" width="10.125" style="203" hidden="1" customWidth="1"/>
    <col min="8" max="8" width="10.625" style="203" hidden="1" customWidth="1"/>
    <col min="9" max="9" width="10.125" style="203" hidden="1" customWidth="1"/>
    <col min="10" max="10" width="10.625" style="203" hidden="1" customWidth="1"/>
    <col min="11" max="11" width="10.125" style="203" hidden="1" customWidth="1"/>
    <col min="12" max="12" width="10.625" style="203" hidden="1" customWidth="1"/>
    <col min="13" max="13" width="10.125" style="203" customWidth="1"/>
    <col min="14" max="14" width="10.625" style="203" customWidth="1"/>
    <col min="15" max="15" width="10.125" style="203" customWidth="1"/>
    <col min="16" max="16" width="10.625" style="203" hidden="1" customWidth="1"/>
    <col min="17" max="17" width="10.125" style="503" hidden="1" customWidth="1"/>
    <col min="18" max="19" width="10.125" style="503" customWidth="1"/>
    <col min="20" max="16384" width="9.125" style="203" customWidth="1"/>
  </cols>
  <sheetData>
    <row r="1" ht="19.5" customHeight="1">
      <c r="A1" s="203" t="s">
        <v>582</v>
      </c>
    </row>
    <row r="2" ht="19.5" customHeight="1">
      <c r="A2" s="203" t="s">
        <v>574</v>
      </c>
    </row>
    <row r="3" spans="1:19" ht="19.5" customHeight="1">
      <c r="A3" s="204"/>
      <c r="B3" s="205"/>
      <c r="C3" s="204"/>
      <c r="D3" s="206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502"/>
      <c r="R3" s="502"/>
      <c r="S3" s="502"/>
    </row>
    <row r="4" spans="1:19" ht="19.5" customHeight="1">
      <c r="A4" s="204"/>
      <c r="B4" s="205"/>
      <c r="C4" s="204"/>
      <c r="D4" s="206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502"/>
      <c r="R4" s="502"/>
      <c r="S4" s="502"/>
    </row>
    <row r="5" spans="1:5" ht="19.5" customHeight="1">
      <c r="A5" s="616" t="s">
        <v>0</v>
      </c>
      <c r="B5" s="616"/>
      <c r="C5" s="616"/>
      <c r="D5" s="616"/>
      <c r="E5" s="616"/>
    </row>
    <row r="6" spans="1:19" ht="19.5" customHeight="1">
      <c r="A6" s="204"/>
      <c r="B6" s="205"/>
      <c r="C6" s="207"/>
      <c r="D6" s="206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504"/>
      <c r="R6" s="504"/>
      <c r="S6" s="504"/>
    </row>
    <row r="7" spans="1:10" ht="19.5" customHeight="1" thickBot="1">
      <c r="A7" s="621" t="s">
        <v>1</v>
      </c>
      <c r="B7" s="621"/>
      <c r="C7" s="621"/>
      <c r="D7" s="621"/>
      <c r="E7" s="621"/>
      <c r="F7" s="622"/>
      <c r="G7" s="622"/>
      <c r="H7" s="623"/>
      <c r="I7" s="623"/>
      <c r="J7" s="623"/>
    </row>
    <row r="8" spans="1:19" ht="19.5" customHeight="1" thickBot="1">
      <c r="A8" s="537" t="s">
        <v>2</v>
      </c>
      <c r="B8" s="538"/>
      <c r="C8" s="539" t="s">
        <v>3</v>
      </c>
      <c r="D8" s="540" t="s">
        <v>4</v>
      </c>
      <c r="E8" s="198" t="s">
        <v>5</v>
      </c>
      <c r="F8" s="198" t="s">
        <v>447</v>
      </c>
      <c r="G8" s="198" t="s">
        <v>448</v>
      </c>
      <c r="H8" s="198" t="s">
        <v>497</v>
      </c>
      <c r="I8" s="198" t="s">
        <v>448</v>
      </c>
      <c r="J8" s="198" t="s">
        <v>498</v>
      </c>
      <c r="K8" s="198" t="s">
        <v>448</v>
      </c>
      <c r="L8" s="198" t="s">
        <v>545</v>
      </c>
      <c r="M8" s="198" t="s">
        <v>448</v>
      </c>
      <c r="N8" s="198" t="s">
        <v>566</v>
      </c>
      <c r="O8" s="198" t="s">
        <v>448</v>
      </c>
      <c r="P8" s="198" t="s">
        <v>562</v>
      </c>
      <c r="Q8" s="505" t="s">
        <v>563</v>
      </c>
      <c r="R8" s="605"/>
      <c r="S8" s="605"/>
    </row>
    <row r="9" spans="1:19" s="212" customFormat="1" ht="19.5" customHeight="1" thickBot="1">
      <c r="A9" s="208">
        <v>1</v>
      </c>
      <c r="B9" s="209" t="s">
        <v>6</v>
      </c>
      <c r="C9" s="189" t="s">
        <v>7</v>
      </c>
      <c r="D9" s="210"/>
      <c r="E9" s="211">
        <f aca="true" t="shared" si="0" ref="E9:M9">E10+E25</f>
        <v>153245</v>
      </c>
      <c r="F9" s="211">
        <f t="shared" si="0"/>
        <v>0</v>
      </c>
      <c r="G9" s="211">
        <f t="shared" si="0"/>
        <v>153245</v>
      </c>
      <c r="H9" s="211">
        <f t="shared" si="0"/>
        <v>8124</v>
      </c>
      <c r="I9" s="211">
        <f t="shared" si="0"/>
        <v>161369</v>
      </c>
      <c r="J9" s="211">
        <f t="shared" si="0"/>
        <v>10850</v>
      </c>
      <c r="K9" s="211">
        <f t="shared" si="0"/>
        <v>172219</v>
      </c>
      <c r="L9" s="211">
        <f t="shared" si="0"/>
        <v>1120</v>
      </c>
      <c r="M9" s="211">
        <f t="shared" si="0"/>
        <v>173339</v>
      </c>
      <c r="N9" s="211">
        <f>N10+N25</f>
        <v>15687</v>
      </c>
      <c r="O9" s="211">
        <f>O10+O25</f>
        <v>189026</v>
      </c>
      <c r="P9" s="211">
        <f>P10+P25</f>
        <v>186087</v>
      </c>
      <c r="Q9" s="541">
        <f>P9/O9</f>
        <v>0.9844518743453281</v>
      </c>
      <c r="R9" s="563"/>
      <c r="S9" s="563"/>
    </row>
    <row r="10" spans="1:19" ht="19.5" customHeight="1" thickBot="1">
      <c r="A10" s="213">
        <v>2</v>
      </c>
      <c r="B10" s="542" t="s">
        <v>8</v>
      </c>
      <c r="C10" s="543" t="s">
        <v>9</v>
      </c>
      <c r="D10" s="544"/>
      <c r="E10" s="545">
        <f aca="true" t="shared" si="1" ref="E10:M10">E119+E227</f>
        <v>33587</v>
      </c>
      <c r="F10" s="545">
        <f t="shared" si="1"/>
        <v>0</v>
      </c>
      <c r="G10" s="545">
        <f t="shared" si="1"/>
        <v>33587</v>
      </c>
      <c r="H10" s="545">
        <f t="shared" si="1"/>
        <v>8124</v>
      </c>
      <c r="I10" s="545">
        <f t="shared" si="1"/>
        <v>41711</v>
      </c>
      <c r="J10" s="545">
        <f t="shared" si="1"/>
        <v>4725</v>
      </c>
      <c r="K10" s="545">
        <f t="shared" si="1"/>
        <v>46436</v>
      </c>
      <c r="L10" s="545">
        <f t="shared" si="1"/>
        <v>1120</v>
      </c>
      <c r="M10" s="545">
        <f t="shared" si="1"/>
        <v>47556</v>
      </c>
      <c r="N10" s="545">
        <f aca="true" t="shared" si="2" ref="N10:P30">N119+N227</f>
        <v>3074</v>
      </c>
      <c r="O10" s="545">
        <f t="shared" si="2"/>
        <v>50630</v>
      </c>
      <c r="P10" s="545">
        <f t="shared" si="2"/>
        <v>48394</v>
      </c>
      <c r="Q10" s="541">
        <f aca="true" t="shared" si="3" ref="Q10:Q73">P10/O10</f>
        <v>0.9558364605964843</v>
      </c>
      <c r="R10" s="563"/>
      <c r="S10" s="563"/>
    </row>
    <row r="11" spans="1:19" ht="19.5" customHeight="1" thickBot="1">
      <c r="A11" s="214">
        <v>3</v>
      </c>
      <c r="B11" s="215" t="s">
        <v>10</v>
      </c>
      <c r="C11" s="216" t="s">
        <v>11</v>
      </c>
      <c r="D11" s="217"/>
      <c r="E11" s="218">
        <f aca="true" t="shared" si="4" ref="E11:M11">E120+E228</f>
        <v>713</v>
      </c>
      <c r="F11" s="218">
        <f t="shared" si="4"/>
        <v>0</v>
      </c>
      <c r="G11" s="218">
        <f t="shared" si="4"/>
        <v>713</v>
      </c>
      <c r="H11" s="218">
        <f t="shared" si="4"/>
        <v>0</v>
      </c>
      <c r="I11" s="218">
        <f t="shared" si="4"/>
        <v>713</v>
      </c>
      <c r="J11" s="218">
        <f t="shared" si="4"/>
        <v>0</v>
      </c>
      <c r="K11" s="218">
        <f t="shared" si="4"/>
        <v>713</v>
      </c>
      <c r="L11" s="218">
        <f t="shared" si="4"/>
        <v>0</v>
      </c>
      <c r="M11" s="218">
        <f t="shared" si="4"/>
        <v>713</v>
      </c>
      <c r="N11" s="218">
        <f t="shared" si="2"/>
        <v>0</v>
      </c>
      <c r="O11" s="218">
        <f t="shared" si="2"/>
        <v>713</v>
      </c>
      <c r="P11" s="218">
        <f t="shared" si="2"/>
        <v>562</v>
      </c>
      <c r="Q11" s="541">
        <f t="shared" si="3"/>
        <v>0.788218793828892</v>
      </c>
      <c r="R11" s="563"/>
      <c r="S11" s="563"/>
    </row>
    <row r="12" spans="1:19" ht="19.5" customHeight="1" thickBot="1">
      <c r="A12" s="214">
        <v>4</v>
      </c>
      <c r="B12" s="215" t="s">
        <v>12</v>
      </c>
      <c r="C12" s="216" t="s">
        <v>13</v>
      </c>
      <c r="D12" s="217" t="s">
        <v>14</v>
      </c>
      <c r="E12" s="218">
        <f aca="true" t="shared" si="5" ref="E12:M12">E121+E229</f>
        <v>713</v>
      </c>
      <c r="F12" s="218">
        <f t="shared" si="5"/>
        <v>0</v>
      </c>
      <c r="G12" s="218">
        <f t="shared" si="5"/>
        <v>713</v>
      </c>
      <c r="H12" s="218">
        <f t="shared" si="5"/>
        <v>0</v>
      </c>
      <c r="I12" s="218">
        <f t="shared" si="5"/>
        <v>713</v>
      </c>
      <c r="J12" s="218">
        <f t="shared" si="5"/>
        <v>0</v>
      </c>
      <c r="K12" s="218">
        <f t="shared" si="5"/>
        <v>713</v>
      </c>
      <c r="L12" s="218">
        <f t="shared" si="5"/>
        <v>0</v>
      </c>
      <c r="M12" s="218">
        <f t="shared" si="5"/>
        <v>713</v>
      </c>
      <c r="N12" s="218">
        <f t="shared" si="2"/>
        <v>0</v>
      </c>
      <c r="O12" s="218">
        <f t="shared" si="2"/>
        <v>713</v>
      </c>
      <c r="P12" s="218">
        <f t="shared" si="2"/>
        <v>562</v>
      </c>
      <c r="Q12" s="541">
        <f t="shared" si="3"/>
        <v>0.788218793828892</v>
      </c>
      <c r="R12" s="563"/>
      <c r="S12" s="563"/>
    </row>
    <row r="13" spans="1:19" ht="19.5" customHeight="1" thickBot="1">
      <c r="A13" s="214">
        <v>5</v>
      </c>
      <c r="B13" s="215" t="s">
        <v>15</v>
      </c>
      <c r="C13" s="11" t="s">
        <v>16</v>
      </c>
      <c r="D13" s="217"/>
      <c r="E13" s="218">
        <f aca="true" t="shared" si="6" ref="E13:M13">E122+E230</f>
        <v>28196</v>
      </c>
      <c r="F13" s="218">
        <f t="shared" si="6"/>
        <v>0</v>
      </c>
      <c r="G13" s="218">
        <f t="shared" si="6"/>
        <v>28196</v>
      </c>
      <c r="H13" s="218">
        <f t="shared" si="6"/>
        <v>6770</v>
      </c>
      <c r="I13" s="218">
        <f t="shared" si="6"/>
        <v>34966</v>
      </c>
      <c r="J13" s="218">
        <f t="shared" si="6"/>
        <v>3780</v>
      </c>
      <c r="K13" s="218">
        <f t="shared" si="6"/>
        <v>38746</v>
      </c>
      <c r="L13" s="218">
        <f t="shared" si="6"/>
        <v>896</v>
      </c>
      <c r="M13" s="218">
        <f t="shared" si="6"/>
        <v>39642</v>
      </c>
      <c r="N13" s="218">
        <f t="shared" si="2"/>
        <v>1296</v>
      </c>
      <c r="O13" s="218">
        <f t="shared" si="2"/>
        <v>40938</v>
      </c>
      <c r="P13" s="218">
        <f t="shared" si="2"/>
        <v>38853</v>
      </c>
      <c r="Q13" s="541">
        <f t="shared" si="3"/>
        <v>0.9490693243441302</v>
      </c>
      <c r="R13" s="563"/>
      <c r="S13" s="563"/>
    </row>
    <row r="14" spans="1:19" ht="19.5" customHeight="1" thickBot="1">
      <c r="A14" s="214">
        <v>6</v>
      </c>
      <c r="B14" s="215" t="s">
        <v>17</v>
      </c>
      <c r="C14" s="11" t="s">
        <v>18</v>
      </c>
      <c r="D14" s="217" t="s">
        <v>19</v>
      </c>
      <c r="E14" s="218">
        <f aca="true" t="shared" si="7" ref="E14:M14">E123+E231</f>
        <v>16800</v>
      </c>
      <c r="F14" s="218">
        <f t="shared" si="7"/>
        <v>0</v>
      </c>
      <c r="G14" s="218">
        <f t="shared" si="7"/>
        <v>16800</v>
      </c>
      <c r="H14" s="218">
        <f t="shared" si="7"/>
        <v>6770</v>
      </c>
      <c r="I14" s="218">
        <f t="shared" si="7"/>
        <v>23570</v>
      </c>
      <c r="J14" s="218">
        <f t="shared" si="7"/>
        <v>3780</v>
      </c>
      <c r="K14" s="218">
        <f t="shared" si="7"/>
        <v>27350</v>
      </c>
      <c r="L14" s="218">
        <f t="shared" si="7"/>
        <v>896</v>
      </c>
      <c r="M14" s="218">
        <f t="shared" si="7"/>
        <v>28246</v>
      </c>
      <c r="N14" s="218">
        <f t="shared" si="2"/>
        <v>1296</v>
      </c>
      <c r="O14" s="218">
        <f t="shared" si="2"/>
        <v>29542</v>
      </c>
      <c r="P14" s="218">
        <f t="shared" si="2"/>
        <v>29542</v>
      </c>
      <c r="Q14" s="541">
        <f t="shared" si="3"/>
        <v>1</v>
      </c>
      <c r="R14" s="563"/>
      <c r="S14" s="563"/>
    </row>
    <row r="15" spans="1:19" ht="19.5" customHeight="1" thickBot="1">
      <c r="A15" s="214">
        <v>7</v>
      </c>
      <c r="B15" s="215" t="s">
        <v>20</v>
      </c>
      <c r="C15" s="216" t="s">
        <v>21</v>
      </c>
      <c r="D15" s="217" t="s">
        <v>22</v>
      </c>
      <c r="E15" s="218">
        <f aca="true" t="shared" si="8" ref="E15:M15">E124+E232</f>
        <v>1056</v>
      </c>
      <c r="F15" s="218">
        <f t="shared" si="8"/>
        <v>0</v>
      </c>
      <c r="G15" s="218">
        <f t="shared" si="8"/>
        <v>1056</v>
      </c>
      <c r="H15" s="218">
        <f t="shared" si="8"/>
        <v>0</v>
      </c>
      <c r="I15" s="218">
        <f t="shared" si="8"/>
        <v>1056</v>
      </c>
      <c r="J15" s="218">
        <f t="shared" si="8"/>
        <v>0</v>
      </c>
      <c r="K15" s="218">
        <f t="shared" si="8"/>
        <v>1056</v>
      </c>
      <c r="L15" s="218">
        <f t="shared" si="8"/>
        <v>0</v>
      </c>
      <c r="M15" s="218">
        <f t="shared" si="8"/>
        <v>1056</v>
      </c>
      <c r="N15" s="218">
        <f t="shared" si="2"/>
        <v>0</v>
      </c>
      <c r="O15" s="218">
        <f t="shared" si="2"/>
        <v>1056</v>
      </c>
      <c r="P15" s="218">
        <f t="shared" si="2"/>
        <v>985</v>
      </c>
      <c r="Q15" s="541">
        <f t="shared" si="3"/>
        <v>0.9327651515151515</v>
      </c>
      <c r="R15" s="563"/>
      <c r="S15" s="563"/>
    </row>
    <row r="16" spans="1:19" ht="19.5" customHeight="1" thickBot="1">
      <c r="A16" s="214">
        <v>8</v>
      </c>
      <c r="B16" s="215" t="s">
        <v>23</v>
      </c>
      <c r="C16" s="11" t="s">
        <v>24</v>
      </c>
      <c r="D16" s="217" t="s">
        <v>25</v>
      </c>
      <c r="E16" s="218">
        <f aca="true" t="shared" si="9" ref="E16:M16">E125+E233</f>
        <v>3576</v>
      </c>
      <c r="F16" s="218">
        <f t="shared" si="9"/>
        <v>0</v>
      </c>
      <c r="G16" s="218">
        <f t="shared" si="9"/>
        <v>3576</v>
      </c>
      <c r="H16" s="218">
        <f t="shared" si="9"/>
        <v>0</v>
      </c>
      <c r="I16" s="218">
        <f t="shared" si="9"/>
        <v>3576</v>
      </c>
      <c r="J16" s="218">
        <f t="shared" si="9"/>
        <v>0</v>
      </c>
      <c r="K16" s="218">
        <f t="shared" si="9"/>
        <v>3576</v>
      </c>
      <c r="L16" s="218">
        <f t="shared" si="9"/>
        <v>0</v>
      </c>
      <c r="M16" s="218">
        <f t="shared" si="9"/>
        <v>3576</v>
      </c>
      <c r="N16" s="218">
        <f t="shared" si="2"/>
        <v>0</v>
      </c>
      <c r="O16" s="218">
        <f t="shared" si="2"/>
        <v>3576</v>
      </c>
      <c r="P16" s="218">
        <f t="shared" si="2"/>
        <v>2694</v>
      </c>
      <c r="Q16" s="541">
        <f t="shared" si="3"/>
        <v>0.7533557046979866</v>
      </c>
      <c r="R16" s="563"/>
      <c r="S16" s="563"/>
    </row>
    <row r="17" spans="1:19" ht="19.5" customHeight="1" thickBot="1">
      <c r="A17" s="214">
        <v>9</v>
      </c>
      <c r="B17" s="215" t="s">
        <v>26</v>
      </c>
      <c r="C17" s="11" t="s">
        <v>27</v>
      </c>
      <c r="D17" s="217" t="s">
        <v>28</v>
      </c>
      <c r="E17" s="218">
        <f aca="true" t="shared" si="10" ref="E17:M17">E126+E234</f>
        <v>5264</v>
      </c>
      <c r="F17" s="218">
        <f t="shared" si="10"/>
        <v>0</v>
      </c>
      <c r="G17" s="218">
        <f t="shared" si="10"/>
        <v>5264</v>
      </c>
      <c r="H17" s="218">
        <f t="shared" si="10"/>
        <v>0</v>
      </c>
      <c r="I17" s="218">
        <f t="shared" si="10"/>
        <v>5264</v>
      </c>
      <c r="J17" s="218">
        <f t="shared" si="10"/>
        <v>0</v>
      </c>
      <c r="K17" s="218">
        <f t="shared" si="10"/>
        <v>5264</v>
      </c>
      <c r="L17" s="218">
        <f t="shared" si="10"/>
        <v>0</v>
      </c>
      <c r="M17" s="218">
        <f t="shared" si="10"/>
        <v>5264</v>
      </c>
      <c r="N17" s="218">
        <f t="shared" si="2"/>
        <v>0</v>
      </c>
      <c r="O17" s="218">
        <f t="shared" si="2"/>
        <v>5264</v>
      </c>
      <c r="P17" s="218">
        <f t="shared" si="2"/>
        <v>4267</v>
      </c>
      <c r="Q17" s="541">
        <f t="shared" si="3"/>
        <v>0.8106003039513677</v>
      </c>
      <c r="R17" s="563"/>
      <c r="S17" s="563"/>
    </row>
    <row r="18" spans="1:19" ht="19.5" customHeight="1" thickBot="1">
      <c r="A18" s="214">
        <v>10</v>
      </c>
      <c r="B18" s="215" t="s">
        <v>29</v>
      </c>
      <c r="C18" s="11" t="s">
        <v>30</v>
      </c>
      <c r="D18" s="217" t="s">
        <v>31</v>
      </c>
      <c r="E18" s="218">
        <f aca="true" t="shared" si="11" ref="E18:M18">E127+E235</f>
        <v>1500</v>
      </c>
      <c r="F18" s="218">
        <f t="shared" si="11"/>
        <v>0</v>
      </c>
      <c r="G18" s="218">
        <f t="shared" si="11"/>
        <v>1500</v>
      </c>
      <c r="H18" s="218">
        <f t="shared" si="11"/>
        <v>0</v>
      </c>
      <c r="I18" s="218">
        <f t="shared" si="11"/>
        <v>1500</v>
      </c>
      <c r="J18" s="218">
        <f t="shared" si="11"/>
        <v>0</v>
      </c>
      <c r="K18" s="218">
        <f t="shared" si="11"/>
        <v>1500</v>
      </c>
      <c r="L18" s="218">
        <f t="shared" si="11"/>
        <v>0</v>
      </c>
      <c r="M18" s="218">
        <f t="shared" si="11"/>
        <v>1500</v>
      </c>
      <c r="N18" s="218">
        <f t="shared" si="2"/>
        <v>0</v>
      </c>
      <c r="O18" s="218">
        <f t="shared" si="2"/>
        <v>1500</v>
      </c>
      <c r="P18" s="218">
        <f t="shared" si="2"/>
        <v>1365</v>
      </c>
      <c r="Q18" s="541">
        <f t="shared" si="3"/>
        <v>0.91</v>
      </c>
      <c r="R18" s="563"/>
      <c r="S18" s="563"/>
    </row>
    <row r="19" spans="1:19" ht="19.5" customHeight="1" thickBot="1">
      <c r="A19" s="214">
        <v>11</v>
      </c>
      <c r="B19" s="215" t="s">
        <v>32</v>
      </c>
      <c r="C19" s="11" t="s">
        <v>33</v>
      </c>
      <c r="D19" s="217"/>
      <c r="E19" s="218">
        <f aca="true" t="shared" si="12" ref="E19:M19">E128+E236</f>
        <v>0</v>
      </c>
      <c r="F19" s="218">
        <f t="shared" si="12"/>
        <v>0</v>
      </c>
      <c r="G19" s="218">
        <f t="shared" si="12"/>
        <v>0</v>
      </c>
      <c r="H19" s="218">
        <f t="shared" si="12"/>
        <v>0</v>
      </c>
      <c r="I19" s="218">
        <f t="shared" si="12"/>
        <v>0</v>
      </c>
      <c r="J19" s="218">
        <f t="shared" si="12"/>
        <v>0</v>
      </c>
      <c r="K19" s="218">
        <f t="shared" si="12"/>
        <v>0</v>
      </c>
      <c r="L19" s="218">
        <f t="shared" si="12"/>
        <v>0</v>
      </c>
      <c r="M19" s="218">
        <f t="shared" si="12"/>
        <v>0</v>
      </c>
      <c r="N19" s="218">
        <f t="shared" si="2"/>
        <v>0</v>
      </c>
      <c r="O19" s="218">
        <f t="shared" si="2"/>
        <v>0</v>
      </c>
      <c r="P19" s="218">
        <f t="shared" si="2"/>
        <v>0</v>
      </c>
      <c r="Q19" s="541" t="e">
        <f t="shared" si="3"/>
        <v>#DIV/0!</v>
      </c>
      <c r="R19" s="563"/>
      <c r="S19" s="563"/>
    </row>
    <row r="20" spans="1:19" ht="19.5" customHeight="1" thickBot="1">
      <c r="A20" s="214">
        <v>13</v>
      </c>
      <c r="B20" s="215" t="s">
        <v>34</v>
      </c>
      <c r="C20" s="11" t="s">
        <v>35</v>
      </c>
      <c r="D20" s="217"/>
      <c r="E20" s="218">
        <f aca="true" t="shared" si="13" ref="E20:M20">E129+E237</f>
        <v>4599</v>
      </c>
      <c r="F20" s="218">
        <f t="shared" si="13"/>
        <v>0</v>
      </c>
      <c r="G20" s="218">
        <f t="shared" si="13"/>
        <v>4599</v>
      </c>
      <c r="H20" s="218">
        <f t="shared" si="13"/>
        <v>1354</v>
      </c>
      <c r="I20" s="218">
        <f t="shared" si="13"/>
        <v>5953</v>
      </c>
      <c r="J20" s="218">
        <f t="shared" si="13"/>
        <v>945</v>
      </c>
      <c r="K20" s="218">
        <f t="shared" si="13"/>
        <v>6898</v>
      </c>
      <c r="L20" s="218">
        <f t="shared" si="13"/>
        <v>224</v>
      </c>
      <c r="M20" s="218">
        <f t="shared" si="13"/>
        <v>7122</v>
      </c>
      <c r="N20" s="218">
        <f t="shared" si="2"/>
        <v>428</v>
      </c>
      <c r="O20" s="218">
        <f t="shared" si="2"/>
        <v>7550</v>
      </c>
      <c r="P20" s="218">
        <f t="shared" si="2"/>
        <v>7550</v>
      </c>
      <c r="Q20" s="541">
        <f t="shared" si="3"/>
        <v>1</v>
      </c>
      <c r="R20" s="563"/>
      <c r="S20" s="563"/>
    </row>
    <row r="21" spans="1:19" ht="19.5" customHeight="1" thickBot="1">
      <c r="A21" s="214">
        <v>14</v>
      </c>
      <c r="B21" s="215" t="s">
        <v>36</v>
      </c>
      <c r="C21" s="11" t="s">
        <v>37</v>
      </c>
      <c r="D21" s="217" t="s">
        <v>38</v>
      </c>
      <c r="E21" s="218">
        <f aca="true" t="shared" si="14" ref="E21:M21">E130+E238</f>
        <v>4599</v>
      </c>
      <c r="F21" s="218">
        <f t="shared" si="14"/>
        <v>0</v>
      </c>
      <c r="G21" s="218">
        <f t="shared" si="14"/>
        <v>4599</v>
      </c>
      <c r="H21" s="218">
        <f t="shared" si="14"/>
        <v>1354</v>
      </c>
      <c r="I21" s="218">
        <f t="shared" si="14"/>
        <v>5953</v>
      </c>
      <c r="J21" s="218">
        <f t="shared" si="14"/>
        <v>945</v>
      </c>
      <c r="K21" s="218">
        <f t="shared" si="14"/>
        <v>6898</v>
      </c>
      <c r="L21" s="218">
        <f t="shared" si="14"/>
        <v>224</v>
      </c>
      <c r="M21" s="218">
        <f t="shared" si="14"/>
        <v>7122</v>
      </c>
      <c r="N21" s="218">
        <f t="shared" si="2"/>
        <v>370</v>
      </c>
      <c r="O21" s="218">
        <f t="shared" si="2"/>
        <v>7492</v>
      </c>
      <c r="P21" s="218">
        <f t="shared" si="2"/>
        <v>7492</v>
      </c>
      <c r="Q21" s="541">
        <f t="shared" si="3"/>
        <v>1</v>
      </c>
      <c r="R21" s="563"/>
      <c r="S21" s="563"/>
    </row>
    <row r="22" spans="1:19" ht="19.5" customHeight="1" thickBot="1">
      <c r="A22" s="214">
        <v>15</v>
      </c>
      <c r="B22" s="215" t="s">
        <v>39</v>
      </c>
      <c r="C22" s="11" t="s">
        <v>40</v>
      </c>
      <c r="D22" s="217" t="s">
        <v>41</v>
      </c>
      <c r="E22" s="218">
        <f aca="true" t="shared" si="15" ref="E22:M22">E131+E239</f>
        <v>0</v>
      </c>
      <c r="F22" s="218">
        <f t="shared" si="15"/>
        <v>0</v>
      </c>
      <c r="G22" s="218">
        <f t="shared" si="15"/>
        <v>0</v>
      </c>
      <c r="H22" s="218">
        <f t="shared" si="15"/>
        <v>0</v>
      </c>
      <c r="I22" s="218">
        <f t="shared" si="15"/>
        <v>0</v>
      </c>
      <c r="J22" s="218">
        <f t="shared" si="15"/>
        <v>0</v>
      </c>
      <c r="K22" s="218">
        <f t="shared" si="15"/>
        <v>0</v>
      </c>
      <c r="L22" s="218">
        <f t="shared" si="15"/>
        <v>0</v>
      </c>
      <c r="M22" s="218">
        <f t="shared" si="15"/>
        <v>0</v>
      </c>
      <c r="N22" s="218">
        <f t="shared" si="2"/>
        <v>58</v>
      </c>
      <c r="O22" s="218">
        <f t="shared" si="2"/>
        <v>58</v>
      </c>
      <c r="P22" s="218">
        <f t="shared" si="2"/>
        <v>58</v>
      </c>
      <c r="Q22" s="541">
        <f t="shared" si="3"/>
        <v>1</v>
      </c>
      <c r="R22" s="563"/>
      <c r="S22" s="563"/>
    </row>
    <row r="23" spans="1:19" ht="19.5" customHeight="1" thickBot="1">
      <c r="A23" s="214">
        <v>16</v>
      </c>
      <c r="B23" s="215" t="s">
        <v>42</v>
      </c>
      <c r="C23" s="11" t="s">
        <v>43</v>
      </c>
      <c r="D23" s="217"/>
      <c r="E23" s="218">
        <f aca="true" t="shared" si="16" ref="E23:M23">E132+E240</f>
        <v>79</v>
      </c>
      <c r="F23" s="218">
        <f t="shared" si="16"/>
        <v>0</v>
      </c>
      <c r="G23" s="218">
        <f t="shared" si="16"/>
        <v>79</v>
      </c>
      <c r="H23" s="218">
        <f t="shared" si="16"/>
        <v>0</v>
      </c>
      <c r="I23" s="218">
        <f t="shared" si="16"/>
        <v>79</v>
      </c>
      <c r="J23" s="218">
        <f t="shared" si="16"/>
        <v>0</v>
      </c>
      <c r="K23" s="218">
        <f t="shared" si="16"/>
        <v>79</v>
      </c>
      <c r="L23" s="218">
        <f t="shared" si="16"/>
        <v>0</v>
      </c>
      <c r="M23" s="218">
        <f t="shared" si="16"/>
        <v>79</v>
      </c>
      <c r="N23" s="218">
        <f t="shared" si="2"/>
        <v>1350</v>
      </c>
      <c r="O23" s="218">
        <f t="shared" si="2"/>
        <v>1429</v>
      </c>
      <c r="P23" s="218">
        <f t="shared" si="2"/>
        <v>1429</v>
      </c>
      <c r="Q23" s="541">
        <f t="shared" si="3"/>
        <v>1</v>
      </c>
      <c r="R23" s="563"/>
      <c r="S23" s="563"/>
    </row>
    <row r="24" spans="1:19" ht="19.5" customHeight="1" thickBot="1">
      <c r="A24" s="219">
        <v>17</v>
      </c>
      <c r="B24" s="215" t="s">
        <v>44</v>
      </c>
      <c r="C24" s="11" t="s">
        <v>45</v>
      </c>
      <c r="D24" s="217" t="s">
        <v>46</v>
      </c>
      <c r="E24" s="218">
        <f aca="true" t="shared" si="17" ref="E24:M24">E133+E241</f>
        <v>79</v>
      </c>
      <c r="F24" s="218">
        <f t="shared" si="17"/>
        <v>0</v>
      </c>
      <c r="G24" s="218">
        <f t="shared" si="17"/>
        <v>79</v>
      </c>
      <c r="H24" s="218">
        <f t="shared" si="17"/>
        <v>0</v>
      </c>
      <c r="I24" s="218">
        <f t="shared" si="17"/>
        <v>79</v>
      </c>
      <c r="J24" s="218">
        <f t="shared" si="17"/>
        <v>0</v>
      </c>
      <c r="K24" s="218">
        <f t="shared" si="17"/>
        <v>79</v>
      </c>
      <c r="L24" s="218">
        <f t="shared" si="17"/>
        <v>0</v>
      </c>
      <c r="M24" s="218">
        <f t="shared" si="17"/>
        <v>79</v>
      </c>
      <c r="N24" s="218">
        <f t="shared" si="2"/>
        <v>1350</v>
      </c>
      <c r="O24" s="218">
        <f t="shared" si="2"/>
        <v>1429</v>
      </c>
      <c r="P24" s="218">
        <f t="shared" si="2"/>
        <v>1429</v>
      </c>
      <c r="Q24" s="541">
        <f t="shared" si="3"/>
        <v>1</v>
      </c>
      <c r="R24" s="563"/>
      <c r="S24" s="563"/>
    </row>
    <row r="25" spans="1:19" ht="19.5" customHeight="1" thickBot="1">
      <c r="A25" s="214">
        <v>18</v>
      </c>
      <c r="B25" s="220" t="s">
        <v>47</v>
      </c>
      <c r="C25" s="195" t="s">
        <v>48</v>
      </c>
      <c r="D25" s="221"/>
      <c r="E25" s="222">
        <f aca="true" t="shared" si="18" ref="E25:M25">E134+E242</f>
        <v>119658</v>
      </c>
      <c r="F25" s="222">
        <f t="shared" si="18"/>
        <v>0</v>
      </c>
      <c r="G25" s="222">
        <f t="shared" si="18"/>
        <v>119658</v>
      </c>
      <c r="H25" s="222">
        <f t="shared" si="18"/>
        <v>0</v>
      </c>
      <c r="I25" s="222">
        <f t="shared" si="18"/>
        <v>119658</v>
      </c>
      <c r="J25" s="222">
        <f t="shared" si="18"/>
        <v>6125</v>
      </c>
      <c r="K25" s="222">
        <f t="shared" si="18"/>
        <v>125783</v>
      </c>
      <c r="L25" s="222">
        <f t="shared" si="18"/>
        <v>0</v>
      </c>
      <c r="M25" s="222">
        <f t="shared" si="18"/>
        <v>125783</v>
      </c>
      <c r="N25" s="222">
        <f t="shared" si="2"/>
        <v>12613</v>
      </c>
      <c r="O25" s="222">
        <f t="shared" si="2"/>
        <v>138396</v>
      </c>
      <c r="P25" s="222">
        <f t="shared" si="2"/>
        <v>137693</v>
      </c>
      <c r="Q25" s="541">
        <f t="shared" si="3"/>
        <v>0.9949203734211971</v>
      </c>
      <c r="R25" s="563"/>
      <c r="S25" s="563"/>
    </row>
    <row r="26" spans="1:19" ht="19.5" customHeight="1" thickBot="1">
      <c r="A26" s="214">
        <v>19</v>
      </c>
      <c r="B26" s="215" t="s">
        <v>49</v>
      </c>
      <c r="C26" s="11" t="s">
        <v>50</v>
      </c>
      <c r="D26" s="217" t="s">
        <v>51</v>
      </c>
      <c r="E26" s="218">
        <f aca="true" t="shared" si="19" ref="E26:M26">E135+E243</f>
        <v>0</v>
      </c>
      <c r="F26" s="218">
        <f t="shared" si="19"/>
        <v>0</v>
      </c>
      <c r="G26" s="218">
        <f t="shared" si="19"/>
        <v>0</v>
      </c>
      <c r="H26" s="218">
        <f t="shared" si="19"/>
        <v>0</v>
      </c>
      <c r="I26" s="218">
        <f t="shared" si="19"/>
        <v>0</v>
      </c>
      <c r="J26" s="218">
        <f t="shared" si="19"/>
        <v>0</v>
      </c>
      <c r="K26" s="218">
        <f t="shared" si="19"/>
        <v>0</v>
      </c>
      <c r="L26" s="218">
        <f t="shared" si="19"/>
        <v>0</v>
      </c>
      <c r="M26" s="218">
        <f t="shared" si="19"/>
        <v>0</v>
      </c>
      <c r="N26" s="218">
        <f t="shared" si="2"/>
        <v>0</v>
      </c>
      <c r="O26" s="218">
        <f t="shared" si="2"/>
        <v>0</v>
      </c>
      <c r="P26" s="218">
        <f t="shared" si="2"/>
        <v>0</v>
      </c>
      <c r="Q26" s="541" t="e">
        <f t="shared" si="3"/>
        <v>#DIV/0!</v>
      </c>
      <c r="R26" s="563"/>
      <c r="S26" s="563"/>
    </row>
    <row r="27" spans="1:19" ht="19.5" customHeight="1" thickBot="1">
      <c r="A27" s="214">
        <v>20</v>
      </c>
      <c r="B27" s="215" t="s">
        <v>52</v>
      </c>
      <c r="C27" s="11" t="s">
        <v>53</v>
      </c>
      <c r="D27" s="217"/>
      <c r="E27" s="218">
        <f aca="true" t="shared" si="20" ref="E27:M27">E136+E244</f>
        <v>38700</v>
      </c>
      <c r="F27" s="218">
        <f t="shared" si="20"/>
        <v>0</v>
      </c>
      <c r="G27" s="218">
        <f t="shared" si="20"/>
        <v>38700</v>
      </c>
      <c r="H27" s="218">
        <f t="shared" si="20"/>
        <v>0</v>
      </c>
      <c r="I27" s="218">
        <f t="shared" si="20"/>
        <v>38700</v>
      </c>
      <c r="J27" s="218">
        <f t="shared" si="20"/>
        <v>0</v>
      </c>
      <c r="K27" s="218">
        <f t="shared" si="20"/>
        <v>38700</v>
      </c>
      <c r="L27" s="218">
        <f t="shared" si="20"/>
        <v>0</v>
      </c>
      <c r="M27" s="218">
        <f t="shared" si="20"/>
        <v>38700</v>
      </c>
      <c r="N27" s="218">
        <f t="shared" si="2"/>
        <v>12613</v>
      </c>
      <c r="O27" s="218">
        <f t="shared" si="2"/>
        <v>51313</v>
      </c>
      <c r="P27" s="218">
        <f t="shared" si="2"/>
        <v>51098</v>
      </c>
      <c r="Q27" s="541">
        <f t="shared" si="3"/>
        <v>0.9958100286477111</v>
      </c>
      <c r="R27" s="563"/>
      <c r="S27" s="563"/>
    </row>
    <row r="28" spans="1:19" ht="19.5" customHeight="1" thickBot="1">
      <c r="A28" s="214">
        <v>21</v>
      </c>
      <c r="B28" s="215" t="s">
        <v>54</v>
      </c>
      <c r="C28" s="11" t="s">
        <v>55</v>
      </c>
      <c r="D28" s="217" t="s">
        <v>56</v>
      </c>
      <c r="E28" s="218">
        <f aca="true" t="shared" si="21" ref="E28:M28">E137+E245</f>
        <v>800</v>
      </c>
      <c r="F28" s="218">
        <f t="shared" si="21"/>
        <v>0</v>
      </c>
      <c r="G28" s="218">
        <f t="shared" si="21"/>
        <v>800</v>
      </c>
      <c r="H28" s="218">
        <f t="shared" si="21"/>
        <v>0</v>
      </c>
      <c r="I28" s="218">
        <f t="shared" si="21"/>
        <v>800</v>
      </c>
      <c r="J28" s="218">
        <f t="shared" si="21"/>
        <v>0</v>
      </c>
      <c r="K28" s="218">
        <f t="shared" si="21"/>
        <v>800</v>
      </c>
      <c r="L28" s="218">
        <f t="shared" si="21"/>
        <v>0</v>
      </c>
      <c r="M28" s="218">
        <f t="shared" si="21"/>
        <v>800</v>
      </c>
      <c r="N28" s="218">
        <f t="shared" si="2"/>
        <v>0</v>
      </c>
      <c r="O28" s="218">
        <f t="shared" si="2"/>
        <v>800</v>
      </c>
      <c r="P28" s="218">
        <f t="shared" si="2"/>
        <v>677</v>
      </c>
      <c r="Q28" s="541">
        <f t="shared" si="3"/>
        <v>0.84625</v>
      </c>
      <c r="R28" s="563"/>
      <c r="S28" s="563"/>
    </row>
    <row r="29" spans="1:19" ht="19.5" customHeight="1" thickBot="1">
      <c r="A29" s="214">
        <v>22</v>
      </c>
      <c r="B29" s="215" t="s">
        <v>57</v>
      </c>
      <c r="C29" s="11" t="s">
        <v>58</v>
      </c>
      <c r="D29" s="217" t="s">
        <v>59</v>
      </c>
      <c r="E29" s="218">
        <f aca="true" t="shared" si="22" ref="E29:M29">E138+E246</f>
        <v>5400</v>
      </c>
      <c r="F29" s="218">
        <f t="shared" si="22"/>
        <v>0</v>
      </c>
      <c r="G29" s="218">
        <f t="shared" si="22"/>
        <v>5400</v>
      </c>
      <c r="H29" s="218">
        <f t="shared" si="22"/>
        <v>0</v>
      </c>
      <c r="I29" s="218">
        <f t="shared" si="22"/>
        <v>5400</v>
      </c>
      <c r="J29" s="218">
        <f t="shared" si="22"/>
        <v>0</v>
      </c>
      <c r="K29" s="218">
        <f t="shared" si="22"/>
        <v>5400</v>
      </c>
      <c r="L29" s="218">
        <f t="shared" si="22"/>
        <v>0</v>
      </c>
      <c r="M29" s="218">
        <f t="shared" si="22"/>
        <v>5400</v>
      </c>
      <c r="N29" s="218">
        <f t="shared" si="2"/>
        <v>0</v>
      </c>
      <c r="O29" s="218">
        <f t="shared" si="2"/>
        <v>5400</v>
      </c>
      <c r="P29" s="218">
        <f t="shared" si="2"/>
        <v>5308</v>
      </c>
      <c r="Q29" s="541">
        <f t="shared" si="3"/>
        <v>0.9829629629629629</v>
      </c>
      <c r="R29" s="563"/>
      <c r="S29" s="563"/>
    </row>
    <row r="30" spans="1:19" ht="19.5" customHeight="1" thickBot="1">
      <c r="A30" s="214">
        <v>23</v>
      </c>
      <c r="B30" s="215" t="s">
        <v>60</v>
      </c>
      <c r="C30" s="11" t="s">
        <v>61</v>
      </c>
      <c r="D30" s="217" t="s">
        <v>62</v>
      </c>
      <c r="E30" s="218">
        <f aca="true" t="shared" si="23" ref="E30:M30">E139+E247</f>
        <v>30000</v>
      </c>
      <c r="F30" s="218">
        <f t="shared" si="23"/>
        <v>0</v>
      </c>
      <c r="G30" s="218">
        <f t="shared" si="23"/>
        <v>30000</v>
      </c>
      <c r="H30" s="218">
        <f t="shared" si="23"/>
        <v>0</v>
      </c>
      <c r="I30" s="218">
        <f t="shared" si="23"/>
        <v>30000</v>
      </c>
      <c r="J30" s="218">
        <f t="shared" si="23"/>
        <v>0</v>
      </c>
      <c r="K30" s="218">
        <f t="shared" si="23"/>
        <v>30000</v>
      </c>
      <c r="L30" s="218">
        <f t="shared" si="23"/>
        <v>0</v>
      </c>
      <c r="M30" s="218">
        <f t="shared" si="23"/>
        <v>30000</v>
      </c>
      <c r="N30" s="218">
        <f t="shared" si="2"/>
        <v>12296</v>
      </c>
      <c r="O30" s="218">
        <f t="shared" si="2"/>
        <v>42296</v>
      </c>
      <c r="P30" s="218">
        <f t="shared" si="2"/>
        <v>42296</v>
      </c>
      <c r="Q30" s="541">
        <f t="shared" si="3"/>
        <v>1</v>
      </c>
      <c r="R30" s="563"/>
      <c r="S30" s="563"/>
    </row>
    <row r="31" spans="1:19" ht="19.5" customHeight="1" thickBot="1">
      <c r="A31" s="214">
        <v>24</v>
      </c>
      <c r="B31" s="215" t="s">
        <v>63</v>
      </c>
      <c r="C31" s="11" t="s">
        <v>64</v>
      </c>
      <c r="D31" s="217"/>
      <c r="E31" s="218">
        <f aca="true" t="shared" si="24" ref="E31:M31">E140+E249</f>
        <v>2500</v>
      </c>
      <c r="F31" s="218">
        <f t="shared" si="24"/>
        <v>0</v>
      </c>
      <c r="G31" s="218">
        <f t="shared" si="24"/>
        <v>2500</v>
      </c>
      <c r="H31" s="218">
        <f t="shared" si="24"/>
        <v>0</v>
      </c>
      <c r="I31" s="218">
        <f t="shared" si="24"/>
        <v>2500</v>
      </c>
      <c r="J31" s="218">
        <f t="shared" si="24"/>
        <v>0</v>
      </c>
      <c r="K31" s="218">
        <f t="shared" si="24"/>
        <v>2500</v>
      </c>
      <c r="L31" s="218">
        <f t="shared" si="24"/>
        <v>0</v>
      </c>
      <c r="M31" s="218">
        <f t="shared" si="24"/>
        <v>2500</v>
      </c>
      <c r="N31" s="218">
        <f>N140+N249</f>
        <v>317</v>
      </c>
      <c r="O31" s="218">
        <f>O140+O249</f>
        <v>2817</v>
      </c>
      <c r="P31" s="218">
        <f>P140+P249</f>
        <v>2817</v>
      </c>
      <c r="Q31" s="541">
        <f t="shared" si="3"/>
        <v>1</v>
      </c>
      <c r="R31" s="563"/>
      <c r="S31" s="563"/>
    </row>
    <row r="32" spans="1:19" ht="19.5" customHeight="1" thickBot="1">
      <c r="A32" s="214">
        <v>25</v>
      </c>
      <c r="B32" s="215" t="s">
        <v>65</v>
      </c>
      <c r="C32" s="11" t="s">
        <v>66</v>
      </c>
      <c r="D32" s="217"/>
      <c r="E32" s="218">
        <f aca="true" t="shared" si="25" ref="E32:M32">E141+E249</f>
        <v>79638</v>
      </c>
      <c r="F32" s="218">
        <f t="shared" si="25"/>
        <v>0</v>
      </c>
      <c r="G32" s="218">
        <f t="shared" si="25"/>
        <v>79638</v>
      </c>
      <c r="H32" s="218">
        <f t="shared" si="25"/>
        <v>0</v>
      </c>
      <c r="I32" s="218">
        <f t="shared" si="25"/>
        <v>79638</v>
      </c>
      <c r="J32" s="218">
        <f t="shared" si="25"/>
        <v>6125</v>
      </c>
      <c r="K32" s="218">
        <f t="shared" si="25"/>
        <v>85763</v>
      </c>
      <c r="L32" s="218">
        <f t="shared" si="25"/>
        <v>0</v>
      </c>
      <c r="M32" s="218">
        <f t="shared" si="25"/>
        <v>85763</v>
      </c>
      <c r="N32" s="218">
        <f aca="true" t="shared" si="26" ref="N32:P39">N141+N249</f>
        <v>0</v>
      </c>
      <c r="O32" s="218">
        <f t="shared" si="26"/>
        <v>85763</v>
      </c>
      <c r="P32" s="218">
        <f t="shared" si="26"/>
        <v>85336</v>
      </c>
      <c r="Q32" s="541">
        <f t="shared" si="3"/>
        <v>0.9950211629723774</v>
      </c>
      <c r="R32" s="563"/>
      <c r="S32" s="563"/>
    </row>
    <row r="33" spans="1:19" ht="19.5" customHeight="1" thickBot="1">
      <c r="A33" s="214">
        <v>26</v>
      </c>
      <c r="B33" s="215" t="s">
        <v>67</v>
      </c>
      <c r="C33" s="11" t="s">
        <v>68</v>
      </c>
      <c r="D33" s="217" t="s">
        <v>69</v>
      </c>
      <c r="E33" s="218">
        <f aca="true" t="shared" si="27" ref="E33:M33">E142+E250</f>
        <v>16602</v>
      </c>
      <c r="F33" s="218">
        <f t="shared" si="27"/>
        <v>0</v>
      </c>
      <c r="G33" s="218">
        <f t="shared" si="27"/>
        <v>16602</v>
      </c>
      <c r="H33" s="218">
        <f t="shared" si="27"/>
        <v>0</v>
      </c>
      <c r="I33" s="218">
        <f t="shared" si="27"/>
        <v>16602</v>
      </c>
      <c r="J33" s="218">
        <f t="shared" si="27"/>
        <v>0</v>
      </c>
      <c r="K33" s="218">
        <f t="shared" si="27"/>
        <v>16602</v>
      </c>
      <c r="L33" s="218">
        <f t="shared" si="27"/>
        <v>0</v>
      </c>
      <c r="M33" s="218">
        <f t="shared" si="27"/>
        <v>16602</v>
      </c>
      <c r="N33" s="218">
        <f t="shared" si="26"/>
        <v>0</v>
      </c>
      <c r="O33" s="218">
        <f t="shared" si="26"/>
        <v>16602</v>
      </c>
      <c r="P33" s="218">
        <f t="shared" si="26"/>
        <v>16602</v>
      </c>
      <c r="Q33" s="541">
        <f t="shared" si="3"/>
        <v>1</v>
      </c>
      <c r="R33" s="563"/>
      <c r="S33" s="563"/>
    </row>
    <row r="34" spans="1:19" ht="19.5" customHeight="1" thickBot="1">
      <c r="A34" s="214">
        <v>27</v>
      </c>
      <c r="B34" s="215" t="s">
        <v>70</v>
      </c>
      <c r="C34" s="11" t="s">
        <v>71</v>
      </c>
      <c r="D34" s="217" t="s">
        <v>72</v>
      </c>
      <c r="E34" s="218">
        <f aca="true" t="shared" si="28" ref="E34:M34">E143+E251</f>
        <v>53656</v>
      </c>
      <c r="F34" s="218">
        <f t="shared" si="28"/>
        <v>0</v>
      </c>
      <c r="G34" s="218">
        <f t="shared" si="28"/>
        <v>53656</v>
      </c>
      <c r="H34" s="218">
        <f t="shared" si="28"/>
        <v>0</v>
      </c>
      <c r="I34" s="218">
        <f t="shared" si="28"/>
        <v>53656</v>
      </c>
      <c r="J34" s="218">
        <f t="shared" si="28"/>
        <v>6125</v>
      </c>
      <c r="K34" s="218">
        <f t="shared" si="28"/>
        <v>59781</v>
      </c>
      <c r="L34" s="218">
        <f t="shared" si="28"/>
        <v>0</v>
      </c>
      <c r="M34" s="218">
        <f t="shared" si="28"/>
        <v>59781</v>
      </c>
      <c r="N34" s="218">
        <f t="shared" si="26"/>
        <v>0</v>
      </c>
      <c r="O34" s="218">
        <f t="shared" si="26"/>
        <v>59781</v>
      </c>
      <c r="P34" s="218">
        <f t="shared" si="26"/>
        <v>59781</v>
      </c>
      <c r="Q34" s="541">
        <f t="shared" si="3"/>
        <v>1</v>
      </c>
      <c r="R34" s="563"/>
      <c r="S34" s="563"/>
    </row>
    <row r="35" spans="1:19" ht="19.5" customHeight="1" thickBot="1">
      <c r="A35" s="214">
        <v>28</v>
      </c>
      <c r="B35" s="215" t="s">
        <v>73</v>
      </c>
      <c r="C35" s="11" t="s">
        <v>74</v>
      </c>
      <c r="D35" s="217" t="s">
        <v>75</v>
      </c>
      <c r="E35" s="218">
        <f aca="true" t="shared" si="29" ref="E35:M35">E144+E252</f>
        <v>0</v>
      </c>
      <c r="F35" s="218">
        <f t="shared" si="29"/>
        <v>0</v>
      </c>
      <c r="G35" s="218">
        <f t="shared" si="29"/>
        <v>0</v>
      </c>
      <c r="H35" s="218">
        <f t="shared" si="29"/>
        <v>0</v>
      </c>
      <c r="I35" s="218">
        <f t="shared" si="29"/>
        <v>0</v>
      </c>
      <c r="J35" s="218">
        <f t="shared" si="29"/>
        <v>0</v>
      </c>
      <c r="K35" s="218">
        <f t="shared" si="29"/>
        <v>0</v>
      </c>
      <c r="L35" s="218">
        <f t="shared" si="29"/>
        <v>0</v>
      </c>
      <c r="M35" s="218">
        <f t="shared" si="29"/>
        <v>0</v>
      </c>
      <c r="N35" s="218">
        <f t="shared" si="26"/>
        <v>0</v>
      </c>
      <c r="O35" s="218">
        <f t="shared" si="26"/>
        <v>0</v>
      </c>
      <c r="P35" s="218">
        <f t="shared" si="26"/>
        <v>0</v>
      </c>
      <c r="Q35" s="541" t="e">
        <f t="shared" si="3"/>
        <v>#DIV/0!</v>
      </c>
      <c r="R35" s="563"/>
      <c r="S35" s="563"/>
    </row>
    <row r="36" spans="1:19" ht="19.5" customHeight="1" thickBot="1">
      <c r="A36" s="214">
        <v>29</v>
      </c>
      <c r="B36" s="215" t="s">
        <v>76</v>
      </c>
      <c r="C36" s="11" t="s">
        <v>77</v>
      </c>
      <c r="D36" s="217" t="s">
        <v>78</v>
      </c>
      <c r="E36" s="218">
        <f aca="true" t="shared" si="30" ref="E36:M36">E145+E253</f>
        <v>9000</v>
      </c>
      <c r="F36" s="218">
        <f t="shared" si="30"/>
        <v>0</v>
      </c>
      <c r="G36" s="218">
        <f t="shared" si="30"/>
        <v>9000</v>
      </c>
      <c r="H36" s="218">
        <f t="shared" si="30"/>
        <v>0</v>
      </c>
      <c r="I36" s="218">
        <f t="shared" si="30"/>
        <v>9000</v>
      </c>
      <c r="J36" s="218">
        <f t="shared" si="30"/>
        <v>0</v>
      </c>
      <c r="K36" s="218">
        <f t="shared" si="30"/>
        <v>9000</v>
      </c>
      <c r="L36" s="218">
        <f t="shared" si="30"/>
        <v>0</v>
      </c>
      <c r="M36" s="218">
        <f t="shared" si="30"/>
        <v>9000</v>
      </c>
      <c r="N36" s="218">
        <f t="shared" si="26"/>
        <v>0</v>
      </c>
      <c r="O36" s="218">
        <f t="shared" si="26"/>
        <v>9000</v>
      </c>
      <c r="P36" s="218">
        <f t="shared" si="26"/>
        <v>8689</v>
      </c>
      <c r="Q36" s="541">
        <f t="shared" si="3"/>
        <v>0.9654444444444444</v>
      </c>
      <c r="R36" s="563"/>
      <c r="S36" s="563"/>
    </row>
    <row r="37" spans="1:19" ht="19.5" customHeight="1" thickBot="1">
      <c r="A37" s="214">
        <v>30</v>
      </c>
      <c r="B37" s="215" t="s">
        <v>79</v>
      </c>
      <c r="C37" s="11" t="s">
        <v>80</v>
      </c>
      <c r="D37" s="217" t="s">
        <v>81</v>
      </c>
      <c r="E37" s="218">
        <f aca="true" t="shared" si="31" ref="E37:M37">E146+E254</f>
        <v>100</v>
      </c>
      <c r="F37" s="218">
        <f t="shared" si="31"/>
        <v>0</v>
      </c>
      <c r="G37" s="218">
        <f t="shared" si="31"/>
        <v>100</v>
      </c>
      <c r="H37" s="218">
        <f t="shared" si="31"/>
        <v>0</v>
      </c>
      <c r="I37" s="218">
        <f t="shared" si="31"/>
        <v>100</v>
      </c>
      <c r="J37" s="218">
        <f t="shared" si="31"/>
        <v>0</v>
      </c>
      <c r="K37" s="218">
        <f t="shared" si="31"/>
        <v>100</v>
      </c>
      <c r="L37" s="218">
        <f t="shared" si="31"/>
        <v>0</v>
      </c>
      <c r="M37" s="218">
        <f t="shared" si="31"/>
        <v>100</v>
      </c>
      <c r="N37" s="218">
        <f t="shared" si="26"/>
        <v>0</v>
      </c>
      <c r="O37" s="218">
        <f t="shared" si="26"/>
        <v>100</v>
      </c>
      <c r="P37" s="218">
        <f t="shared" si="26"/>
        <v>55</v>
      </c>
      <c r="Q37" s="541">
        <f t="shared" si="3"/>
        <v>0.55</v>
      </c>
      <c r="R37" s="563"/>
      <c r="S37" s="563"/>
    </row>
    <row r="38" spans="1:19" ht="19.5" customHeight="1" thickBot="1">
      <c r="A38" s="214">
        <v>31</v>
      </c>
      <c r="B38" s="215" t="s">
        <v>82</v>
      </c>
      <c r="C38" s="11" t="s">
        <v>83</v>
      </c>
      <c r="D38" s="217" t="s">
        <v>84</v>
      </c>
      <c r="E38" s="218">
        <f aca="true" t="shared" si="32" ref="E38:M38">E147+E255</f>
        <v>280</v>
      </c>
      <c r="F38" s="218">
        <f t="shared" si="32"/>
        <v>0</v>
      </c>
      <c r="G38" s="218">
        <f t="shared" si="32"/>
        <v>280</v>
      </c>
      <c r="H38" s="218">
        <f t="shared" si="32"/>
        <v>-280</v>
      </c>
      <c r="I38" s="218">
        <f t="shared" si="32"/>
        <v>0</v>
      </c>
      <c r="J38" s="218">
        <f t="shared" si="32"/>
        <v>0</v>
      </c>
      <c r="K38" s="218">
        <f t="shared" si="32"/>
        <v>0</v>
      </c>
      <c r="L38" s="218">
        <f t="shared" si="32"/>
        <v>0</v>
      </c>
      <c r="M38" s="218">
        <f t="shared" si="32"/>
        <v>0</v>
      </c>
      <c r="N38" s="218">
        <f t="shared" si="26"/>
        <v>0</v>
      </c>
      <c r="O38" s="218">
        <f t="shared" si="26"/>
        <v>0</v>
      </c>
      <c r="P38" s="218">
        <f t="shared" si="26"/>
        <v>0</v>
      </c>
      <c r="Q38" s="541" t="e">
        <f t="shared" si="3"/>
        <v>#DIV/0!</v>
      </c>
      <c r="R38" s="563"/>
      <c r="S38" s="563"/>
    </row>
    <row r="39" spans="1:19" ht="19.5" customHeight="1" thickBot="1">
      <c r="A39" s="214">
        <v>32</v>
      </c>
      <c r="B39" s="215" t="s">
        <v>449</v>
      </c>
      <c r="C39" s="11" t="s">
        <v>450</v>
      </c>
      <c r="D39" s="217"/>
      <c r="E39" s="218">
        <f aca="true" t="shared" si="33" ref="E39:M39">E148+E256</f>
        <v>0</v>
      </c>
      <c r="F39" s="218">
        <f t="shared" si="33"/>
        <v>0</v>
      </c>
      <c r="G39" s="218">
        <f t="shared" si="33"/>
        <v>0</v>
      </c>
      <c r="H39" s="218">
        <f t="shared" si="33"/>
        <v>280</v>
      </c>
      <c r="I39" s="218">
        <f t="shared" si="33"/>
        <v>280</v>
      </c>
      <c r="J39" s="218">
        <f t="shared" si="33"/>
        <v>0</v>
      </c>
      <c r="K39" s="218">
        <f t="shared" si="33"/>
        <v>280</v>
      </c>
      <c r="L39" s="218">
        <f t="shared" si="33"/>
        <v>0</v>
      </c>
      <c r="M39" s="218">
        <f t="shared" si="33"/>
        <v>280</v>
      </c>
      <c r="N39" s="218">
        <f t="shared" si="26"/>
        <v>0</v>
      </c>
      <c r="O39" s="218">
        <f t="shared" si="26"/>
        <v>280</v>
      </c>
      <c r="P39" s="218">
        <f t="shared" si="26"/>
        <v>209</v>
      </c>
      <c r="Q39" s="541">
        <f t="shared" si="3"/>
        <v>0.7464285714285714</v>
      </c>
      <c r="R39" s="563"/>
      <c r="S39" s="563"/>
    </row>
    <row r="40" spans="1:19" ht="19.5" customHeight="1" thickBot="1">
      <c r="A40" s="214">
        <v>33</v>
      </c>
      <c r="B40" s="215" t="s">
        <v>85</v>
      </c>
      <c r="C40" s="11" t="s">
        <v>86</v>
      </c>
      <c r="D40" s="217"/>
      <c r="E40" s="218">
        <f aca="true" t="shared" si="34" ref="E40:M40">E149+E256</f>
        <v>1320</v>
      </c>
      <c r="F40" s="218">
        <f t="shared" si="34"/>
        <v>0</v>
      </c>
      <c r="G40" s="218">
        <f t="shared" si="34"/>
        <v>1320</v>
      </c>
      <c r="H40" s="218">
        <f t="shared" si="34"/>
        <v>0</v>
      </c>
      <c r="I40" s="218">
        <f t="shared" si="34"/>
        <v>1320</v>
      </c>
      <c r="J40" s="218">
        <f t="shared" si="34"/>
        <v>0</v>
      </c>
      <c r="K40" s="218">
        <f t="shared" si="34"/>
        <v>1320</v>
      </c>
      <c r="L40" s="218">
        <f t="shared" si="34"/>
        <v>0</v>
      </c>
      <c r="M40" s="218">
        <f t="shared" si="34"/>
        <v>1320</v>
      </c>
      <c r="N40" s="218">
        <f aca="true" t="shared" si="35" ref="N40:P52">N149+N256</f>
        <v>0</v>
      </c>
      <c r="O40" s="218">
        <f t="shared" si="35"/>
        <v>1320</v>
      </c>
      <c r="P40" s="218">
        <f t="shared" si="35"/>
        <v>1259</v>
      </c>
      <c r="Q40" s="541">
        <f t="shared" si="3"/>
        <v>0.9537878787878787</v>
      </c>
      <c r="R40" s="563"/>
      <c r="S40" s="563"/>
    </row>
    <row r="41" spans="1:19" ht="19.5" customHeight="1" thickBot="1">
      <c r="A41" s="214">
        <v>34</v>
      </c>
      <c r="B41" s="215" t="s">
        <v>87</v>
      </c>
      <c r="C41" s="11" t="s">
        <v>88</v>
      </c>
      <c r="D41" s="217" t="s">
        <v>89</v>
      </c>
      <c r="E41" s="218">
        <f aca="true" t="shared" si="36" ref="E41:M41">E150+E257</f>
        <v>320</v>
      </c>
      <c r="F41" s="218">
        <f t="shared" si="36"/>
        <v>0</v>
      </c>
      <c r="G41" s="218">
        <f t="shared" si="36"/>
        <v>320</v>
      </c>
      <c r="H41" s="218">
        <f t="shared" si="36"/>
        <v>0</v>
      </c>
      <c r="I41" s="218">
        <f t="shared" si="36"/>
        <v>320</v>
      </c>
      <c r="J41" s="218">
        <f t="shared" si="36"/>
        <v>0</v>
      </c>
      <c r="K41" s="218">
        <f t="shared" si="36"/>
        <v>320</v>
      </c>
      <c r="L41" s="218">
        <f t="shared" si="36"/>
        <v>0</v>
      </c>
      <c r="M41" s="218">
        <f t="shared" si="36"/>
        <v>320</v>
      </c>
      <c r="N41" s="218">
        <f t="shared" si="35"/>
        <v>0</v>
      </c>
      <c r="O41" s="218">
        <f t="shared" si="35"/>
        <v>320</v>
      </c>
      <c r="P41" s="218">
        <f t="shared" si="35"/>
        <v>350</v>
      </c>
      <c r="Q41" s="541">
        <f t="shared" si="3"/>
        <v>1.09375</v>
      </c>
      <c r="R41" s="563"/>
      <c r="S41" s="563"/>
    </row>
    <row r="42" spans="1:19" ht="19.5" customHeight="1" thickBot="1">
      <c r="A42" s="214">
        <v>35</v>
      </c>
      <c r="B42" s="223" t="s">
        <v>90</v>
      </c>
      <c r="C42" s="224" t="s">
        <v>91</v>
      </c>
      <c r="D42" s="225" t="s">
        <v>92</v>
      </c>
      <c r="E42" s="218">
        <f aca="true" t="shared" si="37" ref="E42:M42">E151+E258</f>
        <v>1000</v>
      </c>
      <c r="F42" s="218">
        <f t="shared" si="37"/>
        <v>0</v>
      </c>
      <c r="G42" s="218">
        <f t="shared" si="37"/>
        <v>1000</v>
      </c>
      <c r="H42" s="218">
        <f t="shared" si="37"/>
        <v>0</v>
      </c>
      <c r="I42" s="218">
        <f t="shared" si="37"/>
        <v>1000</v>
      </c>
      <c r="J42" s="218">
        <f t="shared" si="37"/>
        <v>0</v>
      </c>
      <c r="K42" s="218">
        <f t="shared" si="37"/>
        <v>1000</v>
      </c>
      <c r="L42" s="218">
        <f t="shared" si="37"/>
        <v>0</v>
      </c>
      <c r="M42" s="218">
        <f t="shared" si="37"/>
        <v>1000</v>
      </c>
      <c r="N42" s="218">
        <f t="shared" si="35"/>
        <v>0</v>
      </c>
      <c r="O42" s="218">
        <f t="shared" si="35"/>
        <v>1000</v>
      </c>
      <c r="P42" s="218">
        <f t="shared" si="35"/>
        <v>909</v>
      </c>
      <c r="Q42" s="541">
        <f t="shared" si="3"/>
        <v>0.909</v>
      </c>
      <c r="R42" s="563"/>
      <c r="S42" s="563"/>
    </row>
    <row r="43" spans="1:19" s="212" customFormat="1" ht="19.5" customHeight="1" thickBot="1">
      <c r="A43" s="273">
        <v>36</v>
      </c>
      <c r="B43" s="546" t="s">
        <v>93</v>
      </c>
      <c r="C43" s="547" t="s">
        <v>94</v>
      </c>
      <c r="D43" s="548"/>
      <c r="E43" s="550">
        <f aca="true" t="shared" si="38" ref="E43:M43">E152+E259</f>
        <v>47130</v>
      </c>
      <c r="F43" s="550">
        <f t="shared" si="38"/>
        <v>0</v>
      </c>
      <c r="G43" s="550">
        <f t="shared" si="38"/>
        <v>47130</v>
      </c>
      <c r="H43" s="550">
        <f t="shared" si="38"/>
        <v>6851</v>
      </c>
      <c r="I43" s="550">
        <f t="shared" si="38"/>
        <v>53981</v>
      </c>
      <c r="J43" s="550">
        <f t="shared" si="38"/>
        <v>5737</v>
      </c>
      <c r="K43" s="550">
        <f t="shared" si="38"/>
        <v>59718</v>
      </c>
      <c r="L43" s="550">
        <f t="shared" si="38"/>
        <v>9641</v>
      </c>
      <c r="M43" s="550">
        <f t="shared" si="38"/>
        <v>69359</v>
      </c>
      <c r="N43" s="550">
        <f t="shared" si="35"/>
        <v>-1</v>
      </c>
      <c r="O43" s="550">
        <f t="shared" si="35"/>
        <v>69358</v>
      </c>
      <c r="P43" s="550">
        <f t="shared" si="35"/>
        <v>68625</v>
      </c>
      <c r="Q43" s="541">
        <f t="shared" si="3"/>
        <v>0.9894316445110874</v>
      </c>
      <c r="R43" s="563"/>
      <c r="S43" s="563"/>
    </row>
    <row r="44" spans="1:19" ht="19.5" customHeight="1" thickBot="1">
      <c r="A44" s="214">
        <v>37</v>
      </c>
      <c r="B44" s="551" t="s">
        <v>8</v>
      </c>
      <c r="C44" s="552" t="s">
        <v>95</v>
      </c>
      <c r="D44" s="553" t="s">
        <v>474</v>
      </c>
      <c r="E44" s="554">
        <f aca="true" t="shared" si="39" ref="E44:M44">E153+E260</f>
        <v>47130</v>
      </c>
      <c r="F44" s="554">
        <f t="shared" si="39"/>
        <v>0</v>
      </c>
      <c r="G44" s="554">
        <f t="shared" si="39"/>
        <v>47130</v>
      </c>
      <c r="H44" s="554">
        <f t="shared" si="39"/>
        <v>6851</v>
      </c>
      <c r="I44" s="554">
        <f t="shared" si="39"/>
        <v>53981</v>
      </c>
      <c r="J44" s="554">
        <f t="shared" si="39"/>
        <v>5737</v>
      </c>
      <c r="K44" s="554">
        <f t="shared" si="39"/>
        <v>59718</v>
      </c>
      <c r="L44" s="554">
        <f t="shared" si="39"/>
        <v>9641</v>
      </c>
      <c r="M44" s="554">
        <f t="shared" si="39"/>
        <v>69359</v>
      </c>
      <c r="N44" s="554">
        <f t="shared" si="35"/>
        <v>-1</v>
      </c>
      <c r="O44" s="554">
        <f t="shared" si="35"/>
        <v>69358</v>
      </c>
      <c r="P44" s="554">
        <f t="shared" si="35"/>
        <v>68625</v>
      </c>
      <c r="Q44" s="541">
        <f t="shared" si="3"/>
        <v>0.9894316445110874</v>
      </c>
      <c r="R44" s="563"/>
      <c r="S44" s="563"/>
    </row>
    <row r="45" spans="1:19" ht="19.5" customHeight="1" thickBot="1">
      <c r="A45" s="226">
        <v>38</v>
      </c>
      <c r="B45" s="215" t="s">
        <v>10</v>
      </c>
      <c r="C45" s="11" t="s">
        <v>96</v>
      </c>
      <c r="D45" s="217"/>
      <c r="E45" s="218">
        <f aca="true" t="shared" si="40" ref="E45:M45">E154+E261</f>
        <v>33968</v>
      </c>
      <c r="F45" s="218">
        <f t="shared" si="40"/>
        <v>0</v>
      </c>
      <c r="G45" s="218">
        <f t="shared" si="40"/>
        <v>33968</v>
      </c>
      <c r="H45" s="218">
        <f t="shared" si="40"/>
        <v>-1539</v>
      </c>
      <c r="I45" s="218">
        <f t="shared" si="40"/>
        <v>32429</v>
      </c>
      <c r="J45" s="218">
        <f t="shared" si="40"/>
        <v>2318</v>
      </c>
      <c r="K45" s="218">
        <f t="shared" si="40"/>
        <v>34747</v>
      </c>
      <c r="L45" s="218">
        <f t="shared" si="40"/>
        <v>-242</v>
      </c>
      <c r="M45" s="218">
        <f t="shared" si="40"/>
        <v>34505</v>
      </c>
      <c r="N45" s="218">
        <f t="shared" si="35"/>
        <v>0</v>
      </c>
      <c r="O45" s="218">
        <f t="shared" si="35"/>
        <v>34505</v>
      </c>
      <c r="P45" s="218">
        <f t="shared" si="35"/>
        <v>34505</v>
      </c>
      <c r="Q45" s="541">
        <f t="shared" si="3"/>
        <v>1</v>
      </c>
      <c r="R45" s="563"/>
      <c r="S45" s="563"/>
    </row>
    <row r="46" spans="1:19" ht="19.5" customHeight="1" thickBot="1">
      <c r="A46" s="214">
        <v>39</v>
      </c>
      <c r="B46" s="215" t="s">
        <v>97</v>
      </c>
      <c r="C46" s="11" t="s">
        <v>98</v>
      </c>
      <c r="D46" s="217" t="s">
        <v>99</v>
      </c>
      <c r="E46" s="218">
        <f aca="true" t="shared" si="41" ref="E46:M46">E155+E262</f>
        <v>571</v>
      </c>
      <c r="F46" s="218">
        <f t="shared" si="41"/>
        <v>0</v>
      </c>
      <c r="G46" s="218">
        <f t="shared" si="41"/>
        <v>571</v>
      </c>
      <c r="H46" s="218">
        <f t="shared" si="41"/>
        <v>3244</v>
      </c>
      <c r="I46" s="218">
        <f t="shared" si="41"/>
        <v>3815</v>
      </c>
      <c r="J46" s="218">
        <f t="shared" si="41"/>
        <v>80</v>
      </c>
      <c r="K46" s="218">
        <f t="shared" si="41"/>
        <v>3895</v>
      </c>
      <c r="L46" s="218">
        <f t="shared" si="41"/>
        <v>592</v>
      </c>
      <c r="M46" s="218">
        <f t="shared" si="41"/>
        <v>4487</v>
      </c>
      <c r="N46" s="218">
        <f t="shared" si="35"/>
        <v>-1</v>
      </c>
      <c r="O46" s="218">
        <f t="shared" si="35"/>
        <v>4486</v>
      </c>
      <c r="P46" s="218">
        <f t="shared" si="35"/>
        <v>3753</v>
      </c>
      <c r="Q46" s="541">
        <f t="shared" si="3"/>
        <v>0.8366027641551493</v>
      </c>
      <c r="R46" s="563"/>
      <c r="S46" s="563"/>
    </row>
    <row r="47" spans="1:19" ht="19.5" customHeight="1" thickBot="1">
      <c r="A47" s="226">
        <v>40</v>
      </c>
      <c r="B47" s="215" t="s">
        <v>34</v>
      </c>
      <c r="C47" s="11" t="s">
        <v>100</v>
      </c>
      <c r="D47" s="217" t="s">
        <v>101</v>
      </c>
      <c r="E47" s="218">
        <f aca="true" t="shared" si="42" ref="E47:M47">E156+E263</f>
        <v>12591</v>
      </c>
      <c r="F47" s="218">
        <f t="shared" si="42"/>
        <v>0</v>
      </c>
      <c r="G47" s="218">
        <f t="shared" si="42"/>
        <v>12591</v>
      </c>
      <c r="H47" s="218">
        <f t="shared" si="42"/>
        <v>4975</v>
      </c>
      <c r="I47" s="218">
        <f t="shared" si="42"/>
        <v>17566</v>
      </c>
      <c r="J47" s="218">
        <f t="shared" si="42"/>
        <v>3339</v>
      </c>
      <c r="K47" s="218">
        <f t="shared" si="42"/>
        <v>20905</v>
      </c>
      <c r="L47" s="218">
        <f t="shared" si="42"/>
        <v>3742</v>
      </c>
      <c r="M47" s="218">
        <f t="shared" si="42"/>
        <v>24647</v>
      </c>
      <c r="N47" s="218">
        <f t="shared" si="35"/>
        <v>0</v>
      </c>
      <c r="O47" s="218">
        <f t="shared" si="35"/>
        <v>24647</v>
      </c>
      <c r="P47" s="218">
        <f t="shared" si="35"/>
        <v>24647</v>
      </c>
      <c r="Q47" s="541">
        <f t="shared" si="3"/>
        <v>1</v>
      </c>
      <c r="R47" s="563"/>
      <c r="S47" s="563"/>
    </row>
    <row r="48" spans="1:19" ht="19.5" customHeight="1" thickBot="1">
      <c r="A48" s="214">
        <v>41</v>
      </c>
      <c r="B48" s="215" t="s">
        <v>42</v>
      </c>
      <c r="C48" s="11" t="s">
        <v>102</v>
      </c>
      <c r="D48" s="217"/>
      <c r="E48" s="218">
        <f aca="true" t="shared" si="43" ref="E48:M48">E157+E264</f>
        <v>0</v>
      </c>
      <c r="F48" s="218">
        <f t="shared" si="43"/>
        <v>0</v>
      </c>
      <c r="G48" s="218">
        <f t="shared" si="43"/>
        <v>0</v>
      </c>
      <c r="H48" s="218">
        <f t="shared" si="43"/>
        <v>0</v>
      </c>
      <c r="I48" s="218">
        <f t="shared" si="43"/>
        <v>0</v>
      </c>
      <c r="J48" s="218">
        <f t="shared" si="43"/>
        <v>0</v>
      </c>
      <c r="K48" s="218">
        <f t="shared" si="43"/>
        <v>0</v>
      </c>
      <c r="L48" s="218">
        <f t="shared" si="43"/>
        <v>0</v>
      </c>
      <c r="M48" s="218">
        <f t="shared" si="43"/>
        <v>0</v>
      </c>
      <c r="N48" s="218">
        <f t="shared" si="35"/>
        <v>0</v>
      </c>
      <c r="O48" s="218">
        <f t="shared" si="35"/>
        <v>0</v>
      </c>
      <c r="P48" s="218">
        <f t="shared" si="35"/>
        <v>0</v>
      </c>
      <c r="Q48" s="541" t="e">
        <f t="shared" si="3"/>
        <v>#DIV/0!</v>
      </c>
      <c r="R48" s="563"/>
      <c r="S48" s="563"/>
    </row>
    <row r="49" spans="1:19" ht="19.5" customHeight="1" thickBot="1">
      <c r="A49" s="245">
        <v>42</v>
      </c>
      <c r="B49" s="215" t="s">
        <v>103</v>
      </c>
      <c r="C49" s="11" t="s">
        <v>104</v>
      </c>
      <c r="D49" s="217"/>
      <c r="E49" s="218">
        <f aca="true" t="shared" si="44" ref="E49:M49">E158+E265</f>
        <v>0</v>
      </c>
      <c r="F49" s="218">
        <f t="shared" si="44"/>
        <v>0</v>
      </c>
      <c r="G49" s="218">
        <f t="shared" si="44"/>
        <v>0</v>
      </c>
      <c r="H49" s="218">
        <f t="shared" si="44"/>
        <v>171</v>
      </c>
      <c r="I49" s="218">
        <f t="shared" si="44"/>
        <v>171</v>
      </c>
      <c r="J49" s="218">
        <f t="shared" si="44"/>
        <v>0</v>
      </c>
      <c r="K49" s="218">
        <f t="shared" si="44"/>
        <v>171</v>
      </c>
      <c r="L49" s="218">
        <f t="shared" si="44"/>
        <v>5549</v>
      </c>
      <c r="M49" s="218">
        <f t="shared" si="44"/>
        <v>5720</v>
      </c>
      <c r="N49" s="218">
        <f t="shared" si="35"/>
        <v>0</v>
      </c>
      <c r="O49" s="218">
        <f t="shared" si="35"/>
        <v>5720</v>
      </c>
      <c r="P49" s="218">
        <f t="shared" si="35"/>
        <v>5720</v>
      </c>
      <c r="Q49" s="541">
        <f t="shared" si="3"/>
        <v>1</v>
      </c>
      <c r="R49" s="563"/>
      <c r="S49" s="563"/>
    </row>
    <row r="50" spans="1:19" ht="19.5" customHeight="1" thickBot="1">
      <c r="A50" s="242">
        <v>43</v>
      </c>
      <c r="B50" s="227" t="s">
        <v>105</v>
      </c>
      <c r="C50" s="228" t="s">
        <v>106</v>
      </c>
      <c r="D50" s="229"/>
      <c r="E50" s="262">
        <f aca="true" t="shared" si="45" ref="E50:M50">E159+E266</f>
        <v>0</v>
      </c>
      <c r="F50" s="262">
        <f t="shared" si="45"/>
        <v>0</v>
      </c>
      <c r="G50" s="262">
        <f t="shared" si="45"/>
        <v>0</v>
      </c>
      <c r="H50" s="262">
        <f t="shared" si="45"/>
        <v>0</v>
      </c>
      <c r="I50" s="262">
        <f t="shared" si="45"/>
        <v>0</v>
      </c>
      <c r="J50" s="262">
        <f t="shared" si="45"/>
        <v>0</v>
      </c>
      <c r="K50" s="262">
        <f t="shared" si="45"/>
        <v>0</v>
      </c>
      <c r="L50" s="262">
        <f t="shared" si="45"/>
        <v>0</v>
      </c>
      <c r="M50" s="262">
        <f t="shared" si="45"/>
        <v>0</v>
      </c>
      <c r="N50" s="262">
        <f t="shared" si="35"/>
        <v>0</v>
      </c>
      <c r="O50" s="262">
        <f t="shared" si="35"/>
        <v>0</v>
      </c>
      <c r="P50" s="262">
        <f t="shared" si="35"/>
        <v>0</v>
      </c>
      <c r="Q50" s="541" t="e">
        <f t="shared" si="3"/>
        <v>#DIV/0!</v>
      </c>
      <c r="R50" s="563"/>
      <c r="S50" s="563"/>
    </row>
    <row r="51" spans="1:19" s="212" customFormat="1" ht="19.5" customHeight="1" thickBot="1">
      <c r="A51" s="208">
        <v>44</v>
      </c>
      <c r="B51" s="555" t="s">
        <v>107</v>
      </c>
      <c r="C51" s="556" t="s">
        <v>108</v>
      </c>
      <c r="D51" s="557"/>
      <c r="E51" s="266">
        <f aca="true" t="shared" si="46" ref="E51:M51">E160+E267</f>
        <v>0</v>
      </c>
      <c r="F51" s="266">
        <f t="shared" si="46"/>
        <v>0</v>
      </c>
      <c r="G51" s="266">
        <f t="shared" si="46"/>
        <v>0</v>
      </c>
      <c r="H51" s="266">
        <f t="shared" si="46"/>
        <v>0</v>
      </c>
      <c r="I51" s="266">
        <f t="shared" si="46"/>
        <v>0</v>
      </c>
      <c r="J51" s="266">
        <f t="shared" si="46"/>
        <v>0</v>
      </c>
      <c r="K51" s="266">
        <f t="shared" si="46"/>
        <v>0</v>
      </c>
      <c r="L51" s="266">
        <f t="shared" si="46"/>
        <v>0</v>
      </c>
      <c r="M51" s="266">
        <f t="shared" si="46"/>
        <v>0</v>
      </c>
      <c r="N51" s="266">
        <f t="shared" si="35"/>
        <v>0</v>
      </c>
      <c r="O51" s="266">
        <f t="shared" si="35"/>
        <v>0</v>
      </c>
      <c r="P51" s="266">
        <f t="shared" si="35"/>
        <v>17</v>
      </c>
      <c r="Q51" s="541" t="e">
        <f t="shared" si="3"/>
        <v>#DIV/0!</v>
      </c>
      <c r="R51" s="563"/>
      <c r="S51" s="563"/>
    </row>
    <row r="52" spans="1:19" ht="19.5" customHeight="1" thickBot="1">
      <c r="A52" s="558">
        <v>45</v>
      </c>
      <c r="B52" s="559" t="s">
        <v>8</v>
      </c>
      <c r="C52" s="560" t="s">
        <v>109</v>
      </c>
      <c r="D52" s="561" t="s">
        <v>110</v>
      </c>
      <c r="E52" s="231">
        <f aca="true" t="shared" si="47" ref="E52:M52">E161+E268</f>
        <v>0</v>
      </c>
      <c r="F52" s="231">
        <f t="shared" si="47"/>
        <v>0</v>
      </c>
      <c r="G52" s="231">
        <f t="shared" si="47"/>
        <v>0</v>
      </c>
      <c r="H52" s="231">
        <f t="shared" si="47"/>
        <v>0</v>
      </c>
      <c r="I52" s="231">
        <f t="shared" si="47"/>
        <v>0</v>
      </c>
      <c r="J52" s="231">
        <f t="shared" si="47"/>
        <v>0</v>
      </c>
      <c r="K52" s="231">
        <f t="shared" si="47"/>
        <v>0</v>
      </c>
      <c r="L52" s="231">
        <f t="shared" si="47"/>
        <v>0</v>
      </c>
      <c r="M52" s="231">
        <f t="shared" si="47"/>
        <v>0</v>
      </c>
      <c r="N52" s="231">
        <f t="shared" si="35"/>
        <v>0</v>
      </c>
      <c r="O52" s="231">
        <f t="shared" si="35"/>
        <v>0</v>
      </c>
      <c r="P52" s="231">
        <f t="shared" si="35"/>
        <v>17</v>
      </c>
      <c r="Q52" s="541" t="e">
        <f t="shared" si="3"/>
        <v>#DIV/0!</v>
      </c>
      <c r="R52" s="563"/>
      <c r="S52" s="563"/>
    </row>
    <row r="53" spans="1:19" s="233" customFormat="1" ht="19.5" customHeight="1">
      <c r="A53" s="617" t="s">
        <v>111</v>
      </c>
      <c r="B53" s="617"/>
      <c r="C53" s="617"/>
      <c r="D53" s="617"/>
      <c r="E53" s="617"/>
      <c r="Q53" s="562"/>
      <c r="R53" s="563"/>
      <c r="S53" s="563"/>
    </row>
    <row r="54" spans="1:19" ht="19.5" customHeight="1">
      <c r="A54" s="203" t="s">
        <v>582</v>
      </c>
      <c r="Q54" s="563"/>
      <c r="R54" s="563"/>
      <c r="S54" s="563"/>
    </row>
    <row r="55" spans="1:19" ht="19.5" customHeight="1">
      <c r="A55" s="203" t="s">
        <v>574</v>
      </c>
      <c r="Q55" s="563"/>
      <c r="R55" s="563"/>
      <c r="S55" s="563"/>
    </row>
    <row r="56" spans="1:19" ht="19.5" customHeight="1" thickBot="1">
      <c r="A56" s="564"/>
      <c r="B56" s="234"/>
      <c r="C56" s="235"/>
      <c r="D56" s="236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565"/>
      <c r="R56" s="563"/>
      <c r="S56" s="563"/>
    </row>
    <row r="57" spans="1:19" s="212" customFormat="1" ht="19.5" customHeight="1" thickBot="1">
      <c r="A57" s="208">
        <v>46</v>
      </c>
      <c r="B57" s="209" t="s">
        <v>112</v>
      </c>
      <c r="C57" s="189" t="s">
        <v>113</v>
      </c>
      <c r="D57" s="566"/>
      <c r="E57" s="567">
        <f aca="true" t="shared" si="48" ref="E57:M57">E166+E273</f>
        <v>32065</v>
      </c>
      <c r="F57" s="567">
        <f t="shared" si="48"/>
        <v>0</v>
      </c>
      <c r="G57" s="567">
        <f t="shared" si="48"/>
        <v>32065</v>
      </c>
      <c r="H57" s="567">
        <f t="shared" si="48"/>
        <v>1759</v>
      </c>
      <c r="I57" s="567">
        <f t="shared" si="48"/>
        <v>33824</v>
      </c>
      <c r="J57" s="567">
        <f t="shared" si="48"/>
        <v>1241</v>
      </c>
      <c r="K57" s="567">
        <f t="shared" si="48"/>
        <v>35065</v>
      </c>
      <c r="L57" s="567">
        <f t="shared" si="48"/>
        <v>2421</v>
      </c>
      <c r="M57" s="567">
        <f t="shared" si="48"/>
        <v>37486</v>
      </c>
      <c r="N57" s="567">
        <f aca="true" t="shared" si="49" ref="N57:P62">N166+N273</f>
        <v>0</v>
      </c>
      <c r="O57" s="567">
        <f t="shared" si="49"/>
        <v>37486</v>
      </c>
      <c r="P57" s="567">
        <f t="shared" si="49"/>
        <v>38466</v>
      </c>
      <c r="Q57" s="541">
        <f t="shared" si="3"/>
        <v>1.026143093421544</v>
      </c>
      <c r="R57" s="563"/>
      <c r="S57" s="563"/>
    </row>
    <row r="58" spans="1:19" ht="19.5" customHeight="1" thickBot="1">
      <c r="A58" s="226">
        <v>46</v>
      </c>
      <c r="B58" s="238" t="s">
        <v>8</v>
      </c>
      <c r="C58" s="10" t="s">
        <v>114</v>
      </c>
      <c r="D58" s="239"/>
      <c r="E58" s="240">
        <f aca="true" t="shared" si="50" ref="E58:M58">E167+E274</f>
        <v>25076</v>
      </c>
      <c r="F58" s="240">
        <f t="shared" si="50"/>
        <v>0</v>
      </c>
      <c r="G58" s="240">
        <f t="shared" si="50"/>
        <v>25076</v>
      </c>
      <c r="H58" s="240">
        <f t="shared" si="50"/>
        <v>1759</v>
      </c>
      <c r="I58" s="240">
        <f t="shared" si="50"/>
        <v>26835</v>
      </c>
      <c r="J58" s="240">
        <f t="shared" si="50"/>
        <v>1241</v>
      </c>
      <c r="K58" s="240">
        <f t="shared" si="50"/>
        <v>28076</v>
      </c>
      <c r="L58" s="240">
        <f t="shared" si="50"/>
        <v>2421</v>
      </c>
      <c r="M58" s="240">
        <f t="shared" si="50"/>
        <v>30497</v>
      </c>
      <c r="N58" s="240">
        <f t="shared" si="49"/>
        <v>0</v>
      </c>
      <c r="O58" s="240">
        <f t="shared" si="49"/>
        <v>30497</v>
      </c>
      <c r="P58" s="240">
        <f t="shared" si="49"/>
        <v>30458</v>
      </c>
      <c r="Q58" s="541">
        <f t="shared" si="3"/>
        <v>0.9987211856903958</v>
      </c>
      <c r="R58" s="563"/>
      <c r="S58" s="563"/>
    </row>
    <row r="59" spans="1:19" ht="19.5" customHeight="1" thickBot="1">
      <c r="A59" s="214">
        <v>47</v>
      </c>
      <c r="B59" s="215" t="s">
        <v>10</v>
      </c>
      <c r="C59" s="11" t="s">
        <v>115</v>
      </c>
      <c r="D59" s="217"/>
      <c r="E59" s="240">
        <f aca="true" t="shared" si="51" ref="E59:M59">E168+E275</f>
        <v>25076</v>
      </c>
      <c r="F59" s="240">
        <f t="shared" si="51"/>
        <v>0</v>
      </c>
      <c r="G59" s="240">
        <f t="shared" si="51"/>
        <v>25076</v>
      </c>
      <c r="H59" s="240">
        <f t="shared" si="51"/>
        <v>0</v>
      </c>
      <c r="I59" s="240">
        <f t="shared" si="51"/>
        <v>25076</v>
      </c>
      <c r="J59" s="240">
        <f t="shared" si="51"/>
        <v>0</v>
      </c>
      <c r="K59" s="240">
        <f t="shared" si="51"/>
        <v>25076</v>
      </c>
      <c r="L59" s="240">
        <f t="shared" si="51"/>
        <v>0</v>
      </c>
      <c r="M59" s="240">
        <f t="shared" si="51"/>
        <v>25076</v>
      </c>
      <c r="N59" s="240">
        <f t="shared" si="49"/>
        <v>0</v>
      </c>
      <c r="O59" s="240">
        <f t="shared" si="49"/>
        <v>25076</v>
      </c>
      <c r="P59" s="240">
        <f t="shared" si="49"/>
        <v>24269</v>
      </c>
      <c r="Q59" s="541">
        <f t="shared" si="3"/>
        <v>0.9678178337852927</v>
      </c>
      <c r="R59" s="563"/>
      <c r="S59" s="563"/>
    </row>
    <row r="60" spans="1:19" ht="19.5" customHeight="1" thickBot="1">
      <c r="A60" s="226">
        <v>48</v>
      </c>
      <c r="B60" s="215" t="s">
        <v>97</v>
      </c>
      <c r="C60" s="11" t="s">
        <v>458</v>
      </c>
      <c r="D60" s="217"/>
      <c r="E60" s="240">
        <f>E169+E276</f>
        <v>0</v>
      </c>
      <c r="F60" s="240"/>
      <c r="G60" s="240">
        <f aca="true" t="shared" si="52" ref="G60:M60">G169+G276</f>
        <v>0</v>
      </c>
      <c r="H60" s="240">
        <f t="shared" si="52"/>
        <v>1759</v>
      </c>
      <c r="I60" s="240">
        <f t="shared" si="52"/>
        <v>1759</v>
      </c>
      <c r="J60" s="240">
        <f t="shared" si="52"/>
        <v>116</v>
      </c>
      <c r="K60" s="240">
        <f t="shared" si="52"/>
        <v>1875</v>
      </c>
      <c r="L60" s="240">
        <f t="shared" si="52"/>
        <v>255</v>
      </c>
      <c r="M60" s="240">
        <f t="shared" si="52"/>
        <v>2130</v>
      </c>
      <c r="N60" s="240">
        <f t="shared" si="49"/>
        <v>-235</v>
      </c>
      <c r="O60" s="240">
        <f t="shared" si="49"/>
        <v>1895</v>
      </c>
      <c r="P60" s="240">
        <f t="shared" si="49"/>
        <v>2130</v>
      </c>
      <c r="Q60" s="541">
        <f t="shared" si="3"/>
        <v>1.1240105540897098</v>
      </c>
      <c r="R60" s="563"/>
      <c r="S60" s="563"/>
    </row>
    <row r="61" spans="1:19" ht="19.5" customHeight="1" thickBot="1">
      <c r="A61" s="214">
        <v>49</v>
      </c>
      <c r="B61" s="215" t="s">
        <v>34</v>
      </c>
      <c r="C61" s="11" t="s">
        <v>500</v>
      </c>
      <c r="D61" s="217"/>
      <c r="E61" s="218"/>
      <c r="F61" s="218"/>
      <c r="G61" s="218"/>
      <c r="H61" s="218"/>
      <c r="I61" s="240">
        <f aca="true" t="shared" si="53" ref="I61:M62">I170+I277</f>
        <v>0</v>
      </c>
      <c r="J61" s="240">
        <f t="shared" si="53"/>
        <v>1125</v>
      </c>
      <c r="K61" s="240">
        <f t="shared" si="53"/>
        <v>1125</v>
      </c>
      <c r="L61" s="240">
        <f t="shared" si="53"/>
        <v>1189</v>
      </c>
      <c r="M61" s="240">
        <f t="shared" si="53"/>
        <v>2314</v>
      </c>
      <c r="N61" s="240">
        <f t="shared" si="49"/>
        <v>235</v>
      </c>
      <c r="O61" s="240">
        <f t="shared" si="49"/>
        <v>2549</v>
      </c>
      <c r="P61" s="240">
        <f t="shared" si="49"/>
        <v>3082</v>
      </c>
      <c r="Q61" s="541">
        <f t="shared" si="3"/>
        <v>1.2091016084739112</v>
      </c>
      <c r="R61" s="563"/>
      <c r="S61" s="563"/>
    </row>
    <row r="62" spans="1:19" s="568" customFormat="1" ht="19.5" customHeight="1" thickBot="1">
      <c r="A62" s="226">
        <v>50</v>
      </c>
      <c r="B62" s="215" t="s">
        <v>42</v>
      </c>
      <c r="C62" s="11" t="s">
        <v>538</v>
      </c>
      <c r="D62" s="217" t="s">
        <v>539</v>
      </c>
      <c r="E62" s="218"/>
      <c r="F62" s="218"/>
      <c r="G62" s="218"/>
      <c r="H62" s="218"/>
      <c r="I62" s="240">
        <f t="shared" si="53"/>
        <v>0</v>
      </c>
      <c r="J62" s="240">
        <f t="shared" si="53"/>
        <v>0</v>
      </c>
      <c r="K62" s="240">
        <f t="shared" si="53"/>
        <v>0</v>
      </c>
      <c r="L62" s="240">
        <f t="shared" si="53"/>
        <v>820</v>
      </c>
      <c r="M62" s="240">
        <f t="shared" si="53"/>
        <v>820</v>
      </c>
      <c r="N62" s="240">
        <f t="shared" si="49"/>
        <v>0</v>
      </c>
      <c r="O62" s="240">
        <f t="shared" si="49"/>
        <v>820</v>
      </c>
      <c r="P62" s="240">
        <f t="shared" si="49"/>
        <v>820</v>
      </c>
      <c r="Q62" s="541">
        <f t="shared" si="3"/>
        <v>1</v>
      </c>
      <c r="R62" s="563"/>
      <c r="S62" s="563"/>
    </row>
    <row r="63" spans="1:19" s="568" customFormat="1" ht="19.5" customHeight="1" thickBot="1">
      <c r="A63" s="226">
        <v>51</v>
      </c>
      <c r="B63" s="215" t="s">
        <v>103</v>
      </c>
      <c r="C63" s="11" t="s">
        <v>546</v>
      </c>
      <c r="D63" s="217"/>
      <c r="E63" s="240"/>
      <c r="F63" s="240"/>
      <c r="G63" s="240"/>
      <c r="H63" s="240"/>
      <c r="I63" s="240"/>
      <c r="J63" s="240"/>
      <c r="K63" s="240">
        <f aca="true" t="shared" si="54" ref="K63:P63">K172+K280</f>
        <v>0</v>
      </c>
      <c r="L63" s="240">
        <f t="shared" si="54"/>
        <v>157</v>
      </c>
      <c r="M63" s="240">
        <f t="shared" si="54"/>
        <v>157</v>
      </c>
      <c r="N63" s="240">
        <f t="shared" si="54"/>
        <v>0</v>
      </c>
      <c r="O63" s="240">
        <f t="shared" si="54"/>
        <v>157</v>
      </c>
      <c r="P63" s="240">
        <f t="shared" si="54"/>
        <v>157</v>
      </c>
      <c r="Q63" s="541">
        <f t="shared" si="3"/>
        <v>1</v>
      </c>
      <c r="R63" s="563"/>
      <c r="S63" s="563"/>
    </row>
    <row r="64" spans="1:19" ht="19.5" customHeight="1" thickBot="1">
      <c r="A64" s="214">
        <v>52</v>
      </c>
      <c r="B64" s="215" t="s">
        <v>47</v>
      </c>
      <c r="C64" s="11" t="s">
        <v>116</v>
      </c>
      <c r="D64" s="217"/>
      <c r="E64" s="240">
        <f aca="true" t="shared" si="55" ref="E64:M64">E173+E280</f>
        <v>6989</v>
      </c>
      <c r="F64" s="240">
        <f t="shared" si="55"/>
        <v>0</v>
      </c>
      <c r="G64" s="240">
        <f t="shared" si="55"/>
        <v>6989</v>
      </c>
      <c r="H64" s="240">
        <f t="shared" si="55"/>
        <v>0</v>
      </c>
      <c r="I64" s="240">
        <f t="shared" si="55"/>
        <v>6989</v>
      </c>
      <c r="J64" s="240">
        <f t="shared" si="55"/>
        <v>0</v>
      </c>
      <c r="K64" s="240">
        <f t="shared" si="55"/>
        <v>6989</v>
      </c>
      <c r="L64" s="240">
        <f t="shared" si="55"/>
        <v>0</v>
      </c>
      <c r="M64" s="240">
        <f t="shared" si="55"/>
        <v>6989</v>
      </c>
      <c r="N64" s="240">
        <f aca="true" t="shared" si="56" ref="N64:P79">N173+N280</f>
        <v>0</v>
      </c>
      <c r="O64" s="240">
        <f t="shared" si="56"/>
        <v>6989</v>
      </c>
      <c r="P64" s="240">
        <f t="shared" si="56"/>
        <v>6989</v>
      </c>
      <c r="Q64" s="541">
        <f t="shared" si="3"/>
        <v>1</v>
      </c>
      <c r="R64" s="563"/>
      <c r="S64" s="563"/>
    </row>
    <row r="65" spans="1:19" ht="19.5" customHeight="1" thickBot="1">
      <c r="A65" s="226">
        <v>53</v>
      </c>
      <c r="B65" s="215" t="s">
        <v>49</v>
      </c>
      <c r="C65" s="224" t="s">
        <v>117</v>
      </c>
      <c r="D65" s="225" t="s">
        <v>118</v>
      </c>
      <c r="E65" s="240">
        <f aca="true" t="shared" si="57" ref="E65:M65">E174+E281</f>
        <v>6989</v>
      </c>
      <c r="F65" s="240">
        <f t="shared" si="57"/>
        <v>0</v>
      </c>
      <c r="G65" s="240">
        <f t="shared" si="57"/>
        <v>6989</v>
      </c>
      <c r="H65" s="240">
        <f t="shared" si="57"/>
        <v>0</v>
      </c>
      <c r="I65" s="240">
        <f t="shared" si="57"/>
        <v>6989</v>
      </c>
      <c r="J65" s="240">
        <f t="shared" si="57"/>
        <v>0</v>
      </c>
      <c r="K65" s="240">
        <f t="shared" si="57"/>
        <v>6989</v>
      </c>
      <c r="L65" s="240">
        <f t="shared" si="57"/>
        <v>0</v>
      </c>
      <c r="M65" s="240">
        <f t="shared" si="57"/>
        <v>6989</v>
      </c>
      <c r="N65" s="240">
        <f t="shared" si="56"/>
        <v>0</v>
      </c>
      <c r="O65" s="240">
        <f t="shared" si="56"/>
        <v>6989</v>
      </c>
      <c r="P65" s="240">
        <f t="shared" si="56"/>
        <v>6989</v>
      </c>
      <c r="Q65" s="541">
        <f t="shared" si="3"/>
        <v>1</v>
      </c>
      <c r="R65" s="563"/>
      <c r="S65" s="563"/>
    </row>
    <row r="66" spans="1:19" ht="19.5" customHeight="1" thickBot="1">
      <c r="A66" s="214">
        <v>54</v>
      </c>
      <c r="B66" s="243"/>
      <c r="C66" s="224" t="s">
        <v>439</v>
      </c>
      <c r="D66" s="244"/>
      <c r="E66" s="569">
        <f aca="true" t="shared" si="58" ref="E66:M66">E175+E282</f>
        <v>6989</v>
      </c>
      <c r="F66" s="569">
        <f t="shared" si="58"/>
        <v>0</v>
      </c>
      <c r="G66" s="569">
        <f t="shared" si="58"/>
        <v>6989</v>
      </c>
      <c r="H66" s="569">
        <f t="shared" si="58"/>
        <v>0</v>
      </c>
      <c r="I66" s="240">
        <f t="shared" si="58"/>
        <v>6989</v>
      </c>
      <c r="J66" s="240">
        <f t="shared" si="58"/>
        <v>0</v>
      </c>
      <c r="K66" s="240">
        <f t="shared" si="58"/>
        <v>6989</v>
      </c>
      <c r="L66" s="240">
        <f t="shared" si="58"/>
        <v>0</v>
      </c>
      <c r="M66" s="240">
        <f t="shared" si="58"/>
        <v>6989</v>
      </c>
      <c r="N66" s="240">
        <f t="shared" si="56"/>
        <v>0</v>
      </c>
      <c r="O66" s="240">
        <f t="shared" si="56"/>
        <v>6989</v>
      </c>
      <c r="P66" s="240">
        <f t="shared" si="56"/>
        <v>6989</v>
      </c>
      <c r="Q66" s="541">
        <f t="shared" si="3"/>
        <v>1</v>
      </c>
      <c r="R66" s="563"/>
      <c r="S66" s="563"/>
    </row>
    <row r="67" spans="1:19" s="568" customFormat="1" ht="19.5" customHeight="1" thickBot="1">
      <c r="A67" s="226">
        <v>55</v>
      </c>
      <c r="B67" s="227" t="s">
        <v>141</v>
      </c>
      <c r="C67" s="228" t="s">
        <v>540</v>
      </c>
      <c r="D67" s="229" t="s">
        <v>541</v>
      </c>
      <c r="E67" s="261"/>
      <c r="F67" s="261"/>
      <c r="G67" s="261"/>
      <c r="H67" s="261"/>
      <c r="I67" s="240">
        <f aca="true" t="shared" si="59" ref="I67:M77">I176+I283</f>
        <v>0</v>
      </c>
      <c r="J67" s="240">
        <f t="shared" si="59"/>
        <v>0</v>
      </c>
      <c r="K67" s="240">
        <f t="shared" si="59"/>
        <v>0</v>
      </c>
      <c r="L67" s="240">
        <f t="shared" si="59"/>
        <v>0</v>
      </c>
      <c r="M67" s="240">
        <f t="shared" si="59"/>
        <v>0</v>
      </c>
      <c r="N67" s="240">
        <f t="shared" si="56"/>
        <v>0</v>
      </c>
      <c r="O67" s="240">
        <f t="shared" si="56"/>
        <v>0</v>
      </c>
      <c r="P67" s="240">
        <f t="shared" si="56"/>
        <v>1019</v>
      </c>
      <c r="Q67" s="541" t="e">
        <f t="shared" si="3"/>
        <v>#DIV/0!</v>
      </c>
      <c r="R67" s="563"/>
      <c r="S67" s="563"/>
    </row>
    <row r="68" spans="1:19" s="212" customFormat="1" ht="19.5" customHeight="1" thickBot="1">
      <c r="A68" s="208">
        <v>56</v>
      </c>
      <c r="B68" s="209" t="s">
        <v>119</v>
      </c>
      <c r="C68" s="189" t="s">
        <v>120</v>
      </c>
      <c r="D68" s="566"/>
      <c r="E68" s="567">
        <f aca="true" t="shared" si="60" ref="E68:H77">E177+E284</f>
        <v>5040</v>
      </c>
      <c r="F68" s="567">
        <f t="shared" si="60"/>
        <v>0</v>
      </c>
      <c r="G68" s="567">
        <f t="shared" si="60"/>
        <v>5040</v>
      </c>
      <c r="H68" s="567">
        <f t="shared" si="60"/>
        <v>0</v>
      </c>
      <c r="I68" s="567">
        <f t="shared" si="59"/>
        <v>5040</v>
      </c>
      <c r="J68" s="567">
        <f t="shared" si="59"/>
        <v>2149</v>
      </c>
      <c r="K68" s="567">
        <f t="shared" si="59"/>
        <v>7189</v>
      </c>
      <c r="L68" s="567">
        <f t="shared" si="59"/>
        <v>720</v>
      </c>
      <c r="M68" s="567">
        <f t="shared" si="59"/>
        <v>7909</v>
      </c>
      <c r="N68" s="567">
        <f t="shared" si="56"/>
        <v>0</v>
      </c>
      <c r="O68" s="567">
        <f t="shared" si="56"/>
        <v>7909</v>
      </c>
      <c r="P68" s="567">
        <f t="shared" si="56"/>
        <v>7909</v>
      </c>
      <c r="Q68" s="541">
        <f t="shared" si="3"/>
        <v>1</v>
      </c>
      <c r="R68" s="563"/>
      <c r="S68" s="563"/>
    </row>
    <row r="69" spans="1:19" ht="19.5" customHeight="1" thickBot="1">
      <c r="A69" s="226">
        <v>57</v>
      </c>
      <c r="B69" s="238" t="s">
        <v>8</v>
      </c>
      <c r="C69" s="10" t="s">
        <v>121</v>
      </c>
      <c r="D69" s="239"/>
      <c r="E69" s="240">
        <f t="shared" si="60"/>
        <v>5040</v>
      </c>
      <c r="F69" s="240">
        <f t="shared" si="60"/>
        <v>0</v>
      </c>
      <c r="G69" s="240">
        <f t="shared" si="60"/>
        <v>5040</v>
      </c>
      <c r="H69" s="240">
        <f t="shared" si="60"/>
        <v>0</v>
      </c>
      <c r="I69" s="240">
        <f t="shared" si="59"/>
        <v>5040</v>
      </c>
      <c r="J69" s="240">
        <f t="shared" si="59"/>
        <v>2000</v>
      </c>
      <c r="K69" s="240">
        <f t="shared" si="59"/>
        <v>7040</v>
      </c>
      <c r="L69" s="240">
        <f t="shared" si="59"/>
        <v>420</v>
      </c>
      <c r="M69" s="240">
        <f t="shared" si="59"/>
        <v>7460</v>
      </c>
      <c r="N69" s="240">
        <f t="shared" si="56"/>
        <v>0</v>
      </c>
      <c r="O69" s="240">
        <f t="shared" si="56"/>
        <v>7460</v>
      </c>
      <c r="P69" s="240">
        <f t="shared" si="56"/>
        <v>7460</v>
      </c>
      <c r="Q69" s="541">
        <f t="shared" si="3"/>
        <v>1</v>
      </c>
      <c r="R69" s="563"/>
      <c r="S69" s="563"/>
    </row>
    <row r="70" spans="1:19" ht="19.5" customHeight="1" thickBot="1">
      <c r="A70" s="245">
        <v>58</v>
      </c>
      <c r="B70" s="223" t="s">
        <v>47</v>
      </c>
      <c r="C70" s="224" t="s">
        <v>122</v>
      </c>
      <c r="D70" s="225"/>
      <c r="E70" s="569">
        <f t="shared" si="60"/>
        <v>0</v>
      </c>
      <c r="F70" s="569">
        <f t="shared" si="60"/>
        <v>0</v>
      </c>
      <c r="G70" s="569">
        <f t="shared" si="60"/>
        <v>0</v>
      </c>
      <c r="H70" s="569">
        <f t="shared" si="60"/>
        <v>0</v>
      </c>
      <c r="I70" s="569">
        <f t="shared" si="59"/>
        <v>0</v>
      </c>
      <c r="J70" s="569">
        <f t="shared" si="59"/>
        <v>149</v>
      </c>
      <c r="K70" s="569">
        <f t="shared" si="59"/>
        <v>149</v>
      </c>
      <c r="L70" s="569">
        <f t="shared" si="59"/>
        <v>300</v>
      </c>
      <c r="M70" s="569">
        <f t="shared" si="59"/>
        <v>449</v>
      </c>
      <c r="N70" s="569">
        <f t="shared" si="56"/>
        <v>0</v>
      </c>
      <c r="O70" s="569">
        <f t="shared" si="56"/>
        <v>449</v>
      </c>
      <c r="P70" s="569">
        <f t="shared" si="56"/>
        <v>449</v>
      </c>
      <c r="Q70" s="541">
        <f t="shared" si="3"/>
        <v>1</v>
      </c>
      <c r="R70" s="563"/>
      <c r="S70" s="563"/>
    </row>
    <row r="71" spans="1:19" s="212" customFormat="1" ht="19.5" customHeight="1" thickBot="1">
      <c r="A71" s="208">
        <v>59</v>
      </c>
      <c r="B71" s="209" t="s">
        <v>123</v>
      </c>
      <c r="C71" s="246" t="s">
        <v>124</v>
      </c>
      <c r="D71" s="566" t="s">
        <v>125</v>
      </c>
      <c r="E71" s="567">
        <f t="shared" si="60"/>
        <v>0</v>
      </c>
      <c r="F71" s="567">
        <f t="shared" si="60"/>
        <v>0</v>
      </c>
      <c r="G71" s="567">
        <f t="shared" si="60"/>
        <v>0</v>
      </c>
      <c r="H71" s="567">
        <f t="shared" si="60"/>
        <v>0</v>
      </c>
      <c r="I71" s="567">
        <f t="shared" si="59"/>
        <v>0</v>
      </c>
      <c r="J71" s="567">
        <f t="shared" si="59"/>
        <v>0</v>
      </c>
      <c r="K71" s="567">
        <f t="shared" si="59"/>
        <v>0</v>
      </c>
      <c r="L71" s="567">
        <f t="shared" si="59"/>
        <v>0</v>
      </c>
      <c r="M71" s="567">
        <f t="shared" si="59"/>
        <v>0</v>
      </c>
      <c r="N71" s="567">
        <f t="shared" si="56"/>
        <v>0</v>
      </c>
      <c r="O71" s="567">
        <f t="shared" si="56"/>
        <v>0</v>
      </c>
      <c r="P71" s="567">
        <f t="shared" si="56"/>
        <v>0</v>
      </c>
      <c r="Q71" s="541" t="e">
        <f t="shared" si="3"/>
        <v>#DIV/0!</v>
      </c>
      <c r="R71" s="563"/>
      <c r="S71" s="563"/>
    </row>
    <row r="72" spans="1:19" s="212" customFormat="1" ht="19.5" customHeight="1" thickBot="1">
      <c r="A72" s="208">
        <v>60</v>
      </c>
      <c r="B72" s="209" t="s">
        <v>126</v>
      </c>
      <c r="C72" s="189" t="s">
        <v>127</v>
      </c>
      <c r="D72" s="566"/>
      <c r="E72" s="567">
        <f t="shared" si="60"/>
        <v>0</v>
      </c>
      <c r="F72" s="567">
        <f t="shared" si="60"/>
        <v>0</v>
      </c>
      <c r="G72" s="567">
        <f t="shared" si="60"/>
        <v>0</v>
      </c>
      <c r="H72" s="567">
        <f t="shared" si="60"/>
        <v>0</v>
      </c>
      <c r="I72" s="567">
        <f t="shared" si="59"/>
        <v>0</v>
      </c>
      <c r="J72" s="567">
        <f t="shared" si="59"/>
        <v>0</v>
      </c>
      <c r="K72" s="567">
        <f t="shared" si="59"/>
        <v>0</v>
      </c>
      <c r="L72" s="567">
        <f t="shared" si="59"/>
        <v>0</v>
      </c>
      <c r="M72" s="567">
        <f t="shared" si="59"/>
        <v>0</v>
      </c>
      <c r="N72" s="567">
        <f t="shared" si="56"/>
        <v>0</v>
      </c>
      <c r="O72" s="567">
        <f t="shared" si="56"/>
        <v>0</v>
      </c>
      <c r="P72" s="567">
        <f t="shared" si="56"/>
        <v>0</v>
      </c>
      <c r="Q72" s="541" t="e">
        <f t="shared" si="3"/>
        <v>#DIV/0!</v>
      </c>
      <c r="R72" s="563"/>
      <c r="S72" s="563"/>
    </row>
    <row r="73" spans="1:19" ht="19.5" customHeight="1" thickBot="1">
      <c r="A73" s="226">
        <v>61</v>
      </c>
      <c r="B73" s="238" t="s">
        <v>8</v>
      </c>
      <c r="C73" s="10" t="s">
        <v>128</v>
      </c>
      <c r="D73" s="239" t="s">
        <v>129</v>
      </c>
      <c r="E73" s="240">
        <f t="shared" si="60"/>
        <v>0</v>
      </c>
      <c r="F73" s="240">
        <f t="shared" si="60"/>
        <v>0</v>
      </c>
      <c r="G73" s="240">
        <f t="shared" si="60"/>
        <v>0</v>
      </c>
      <c r="H73" s="240">
        <f t="shared" si="60"/>
        <v>0</v>
      </c>
      <c r="I73" s="240">
        <f t="shared" si="59"/>
        <v>0</v>
      </c>
      <c r="J73" s="240">
        <f t="shared" si="59"/>
        <v>0</v>
      </c>
      <c r="K73" s="240">
        <f t="shared" si="59"/>
        <v>0</v>
      </c>
      <c r="L73" s="240">
        <f t="shared" si="59"/>
        <v>0</v>
      </c>
      <c r="M73" s="240">
        <f t="shared" si="59"/>
        <v>0</v>
      </c>
      <c r="N73" s="240">
        <f t="shared" si="56"/>
        <v>0</v>
      </c>
      <c r="O73" s="240">
        <f t="shared" si="56"/>
        <v>0</v>
      </c>
      <c r="P73" s="240">
        <f t="shared" si="56"/>
        <v>0</v>
      </c>
      <c r="Q73" s="541" t="e">
        <f t="shared" si="3"/>
        <v>#DIV/0!</v>
      </c>
      <c r="R73" s="563"/>
      <c r="S73" s="563"/>
    </row>
    <row r="74" spans="1:19" ht="19.5" customHeight="1" thickBot="1">
      <c r="A74" s="241">
        <v>62</v>
      </c>
      <c r="B74" s="223" t="s">
        <v>47</v>
      </c>
      <c r="C74" s="247" t="s">
        <v>130</v>
      </c>
      <c r="D74" s="225"/>
      <c r="E74" s="569">
        <f t="shared" si="60"/>
        <v>0</v>
      </c>
      <c r="F74" s="569">
        <f t="shared" si="60"/>
        <v>0</v>
      </c>
      <c r="G74" s="569">
        <f t="shared" si="60"/>
        <v>0</v>
      </c>
      <c r="H74" s="569">
        <f t="shared" si="60"/>
        <v>0</v>
      </c>
      <c r="I74" s="569">
        <f t="shared" si="59"/>
        <v>0</v>
      </c>
      <c r="J74" s="569">
        <f t="shared" si="59"/>
        <v>0</v>
      </c>
      <c r="K74" s="569">
        <f t="shared" si="59"/>
        <v>0</v>
      </c>
      <c r="L74" s="569">
        <f t="shared" si="59"/>
        <v>0</v>
      </c>
      <c r="M74" s="569">
        <f t="shared" si="59"/>
        <v>0</v>
      </c>
      <c r="N74" s="569">
        <f t="shared" si="56"/>
        <v>0</v>
      </c>
      <c r="O74" s="569">
        <f t="shared" si="56"/>
        <v>0</v>
      </c>
      <c r="P74" s="569">
        <f t="shared" si="56"/>
        <v>0</v>
      </c>
      <c r="Q74" s="541" t="e">
        <f aca="true" t="shared" si="61" ref="Q74:Q79">P74/O74</f>
        <v>#DIV/0!</v>
      </c>
      <c r="R74" s="563"/>
      <c r="S74" s="563"/>
    </row>
    <row r="75" spans="1:19" s="212" customFormat="1" ht="19.5" customHeight="1" thickBot="1">
      <c r="A75" s="208">
        <v>63</v>
      </c>
      <c r="B75" s="209" t="s">
        <v>131</v>
      </c>
      <c r="C75" s="189" t="s">
        <v>132</v>
      </c>
      <c r="D75" s="566"/>
      <c r="E75" s="567">
        <f t="shared" si="60"/>
        <v>17524</v>
      </c>
      <c r="F75" s="567">
        <f t="shared" si="60"/>
        <v>0</v>
      </c>
      <c r="G75" s="567">
        <f t="shared" si="60"/>
        <v>17524</v>
      </c>
      <c r="H75" s="567">
        <f t="shared" si="60"/>
        <v>0</v>
      </c>
      <c r="I75" s="567">
        <f t="shared" si="59"/>
        <v>17524</v>
      </c>
      <c r="J75" s="567">
        <f t="shared" si="59"/>
        <v>2683</v>
      </c>
      <c r="K75" s="567">
        <f t="shared" si="59"/>
        <v>20207</v>
      </c>
      <c r="L75" s="567">
        <f t="shared" si="59"/>
        <v>1018</v>
      </c>
      <c r="M75" s="567">
        <f t="shared" si="59"/>
        <v>21225</v>
      </c>
      <c r="N75" s="567">
        <f t="shared" si="56"/>
        <v>0</v>
      </c>
      <c r="O75" s="567">
        <f t="shared" si="56"/>
        <v>21225</v>
      </c>
      <c r="P75" s="567">
        <f t="shared" si="56"/>
        <v>21225</v>
      </c>
      <c r="Q75" s="541">
        <f t="shared" si="61"/>
        <v>1</v>
      </c>
      <c r="R75" s="563"/>
      <c r="S75" s="563"/>
    </row>
    <row r="76" spans="1:19" ht="19.5" customHeight="1" thickBot="1">
      <c r="A76" s="226">
        <v>64</v>
      </c>
      <c r="B76" s="238" t="s">
        <v>8</v>
      </c>
      <c r="C76" s="10" t="s">
        <v>133</v>
      </c>
      <c r="D76" s="239"/>
      <c r="E76" s="240">
        <f t="shared" si="60"/>
        <v>0</v>
      </c>
      <c r="F76" s="240">
        <f t="shared" si="60"/>
        <v>0</v>
      </c>
      <c r="G76" s="240">
        <f t="shared" si="60"/>
        <v>0</v>
      </c>
      <c r="H76" s="240">
        <f t="shared" si="60"/>
        <v>0</v>
      </c>
      <c r="I76" s="240">
        <f t="shared" si="59"/>
        <v>0</v>
      </c>
      <c r="J76" s="240">
        <f t="shared" si="59"/>
        <v>1523</v>
      </c>
      <c r="K76" s="240">
        <f t="shared" si="59"/>
        <v>1523</v>
      </c>
      <c r="L76" s="240">
        <f t="shared" si="59"/>
        <v>1018</v>
      </c>
      <c r="M76" s="240">
        <f t="shared" si="59"/>
        <v>2541</v>
      </c>
      <c r="N76" s="240">
        <f t="shared" si="56"/>
        <v>0</v>
      </c>
      <c r="O76" s="240">
        <f t="shared" si="56"/>
        <v>2541</v>
      </c>
      <c r="P76" s="240">
        <f t="shared" si="56"/>
        <v>2541</v>
      </c>
      <c r="Q76" s="541">
        <f t="shared" si="61"/>
        <v>1</v>
      </c>
      <c r="R76" s="563"/>
      <c r="S76" s="563"/>
    </row>
    <row r="77" spans="1:19" ht="19.5" customHeight="1" thickBot="1">
      <c r="A77" s="241">
        <v>65</v>
      </c>
      <c r="B77" s="223" t="s">
        <v>47</v>
      </c>
      <c r="C77" s="224" t="s">
        <v>134</v>
      </c>
      <c r="D77" s="225"/>
      <c r="E77" s="569">
        <f t="shared" si="60"/>
        <v>17524</v>
      </c>
      <c r="F77" s="569">
        <f t="shared" si="60"/>
        <v>0</v>
      </c>
      <c r="G77" s="569">
        <f t="shared" si="60"/>
        <v>17524</v>
      </c>
      <c r="H77" s="569">
        <f t="shared" si="60"/>
        <v>0</v>
      </c>
      <c r="I77" s="569">
        <f t="shared" si="59"/>
        <v>17524</v>
      </c>
      <c r="J77" s="569">
        <f t="shared" si="59"/>
        <v>1160</v>
      </c>
      <c r="K77" s="569">
        <f t="shared" si="59"/>
        <v>18684</v>
      </c>
      <c r="L77" s="569">
        <f t="shared" si="59"/>
        <v>0</v>
      </c>
      <c r="M77" s="569">
        <f t="shared" si="59"/>
        <v>18684</v>
      </c>
      <c r="N77" s="569">
        <f t="shared" si="56"/>
        <v>0</v>
      </c>
      <c r="O77" s="569">
        <f t="shared" si="56"/>
        <v>18684</v>
      </c>
      <c r="P77" s="569">
        <f t="shared" si="56"/>
        <v>18684</v>
      </c>
      <c r="Q77" s="541">
        <f t="shared" si="61"/>
        <v>1</v>
      </c>
      <c r="R77" s="563"/>
      <c r="S77" s="563"/>
    </row>
    <row r="78" spans="1:19" s="572" customFormat="1" ht="19.5" customHeight="1" thickBot="1">
      <c r="A78" s="208">
        <v>66</v>
      </c>
      <c r="B78" s="274" t="s">
        <v>324</v>
      </c>
      <c r="C78" s="250" t="s">
        <v>542</v>
      </c>
      <c r="D78" s="566"/>
      <c r="E78" s="570"/>
      <c r="F78" s="570"/>
      <c r="G78" s="570"/>
      <c r="H78" s="570"/>
      <c r="I78" s="570"/>
      <c r="J78" s="571">
        <f aca="true" t="shared" si="62" ref="J78:M79">J187+J294</f>
        <v>0</v>
      </c>
      <c r="K78" s="266">
        <f t="shared" si="62"/>
        <v>0</v>
      </c>
      <c r="L78" s="571">
        <f t="shared" si="62"/>
        <v>0</v>
      </c>
      <c r="M78" s="266">
        <f t="shared" si="62"/>
        <v>0</v>
      </c>
      <c r="N78" s="571">
        <f t="shared" si="56"/>
        <v>0</v>
      </c>
      <c r="O78" s="266">
        <f t="shared" si="56"/>
        <v>0</v>
      </c>
      <c r="P78" s="571">
        <f t="shared" si="56"/>
        <v>0</v>
      </c>
      <c r="Q78" s="541" t="e">
        <f t="shared" si="61"/>
        <v>#DIV/0!</v>
      </c>
      <c r="R78" s="563"/>
      <c r="S78" s="563"/>
    </row>
    <row r="79" spans="1:19" s="212" customFormat="1" ht="19.5" customHeight="1" thickBot="1">
      <c r="A79" s="248">
        <v>67</v>
      </c>
      <c r="B79" s="249"/>
      <c r="C79" s="250" t="s">
        <v>135</v>
      </c>
      <c r="D79" s="566"/>
      <c r="E79" s="567">
        <f>E188+E295</f>
        <v>255004</v>
      </c>
      <c r="F79" s="567">
        <f>F188+F295</f>
        <v>0</v>
      </c>
      <c r="G79" s="567">
        <f>G188+G295</f>
        <v>255004</v>
      </c>
      <c r="H79" s="567">
        <f>H188+H295</f>
        <v>16734</v>
      </c>
      <c r="I79" s="567">
        <f>I188+I295</f>
        <v>271738</v>
      </c>
      <c r="J79" s="567">
        <f t="shared" si="62"/>
        <v>22660</v>
      </c>
      <c r="K79" s="567">
        <f t="shared" si="62"/>
        <v>294398</v>
      </c>
      <c r="L79" s="567">
        <f t="shared" si="62"/>
        <v>14920</v>
      </c>
      <c r="M79" s="567">
        <f t="shared" si="62"/>
        <v>309318</v>
      </c>
      <c r="N79" s="567">
        <f t="shared" si="56"/>
        <v>15686</v>
      </c>
      <c r="O79" s="567">
        <f t="shared" si="56"/>
        <v>325004</v>
      </c>
      <c r="P79" s="567">
        <f t="shared" si="56"/>
        <v>322329</v>
      </c>
      <c r="Q79" s="541">
        <f t="shared" si="61"/>
        <v>0.9917693320697591</v>
      </c>
      <c r="R79" s="563"/>
      <c r="S79" s="563"/>
    </row>
    <row r="81" ht="19.5" customHeight="1" thickBot="1"/>
    <row r="82" spans="1:11" ht="19.5" customHeight="1" thickBot="1">
      <c r="A82" s="618" t="s">
        <v>136</v>
      </c>
      <c r="B82" s="618"/>
      <c r="C82" s="618"/>
      <c r="D82" s="618"/>
      <c r="E82" s="618"/>
      <c r="F82" s="619"/>
      <c r="G82" s="619"/>
      <c r="H82" s="619"/>
      <c r="I82" s="619"/>
      <c r="J82" s="619"/>
      <c r="K82" s="620"/>
    </row>
    <row r="83" spans="1:19" ht="19.5" customHeight="1" thickBot="1">
      <c r="A83" s="573" t="s">
        <v>137</v>
      </c>
      <c r="B83" s="574"/>
      <c r="C83" s="575" t="s">
        <v>138</v>
      </c>
      <c r="D83" s="576"/>
      <c r="E83" s="577" t="s">
        <v>5</v>
      </c>
      <c r="F83" s="577" t="s">
        <v>5</v>
      </c>
      <c r="G83" s="198" t="s">
        <v>448</v>
      </c>
      <c r="H83" s="198" t="s">
        <v>497</v>
      </c>
      <c r="I83" s="198" t="s">
        <v>448</v>
      </c>
      <c r="J83" s="198" t="s">
        <v>498</v>
      </c>
      <c r="K83" s="198" t="s">
        <v>448</v>
      </c>
      <c r="L83" s="198" t="s">
        <v>545</v>
      </c>
      <c r="M83" s="198" t="s">
        <v>448</v>
      </c>
      <c r="N83" s="198" t="s">
        <v>566</v>
      </c>
      <c r="O83" s="198" t="s">
        <v>448</v>
      </c>
      <c r="P83" s="198" t="s">
        <v>562</v>
      </c>
      <c r="Q83" s="505" t="s">
        <v>563</v>
      </c>
      <c r="R83" s="605"/>
      <c r="S83" s="605"/>
    </row>
    <row r="84" spans="1:19" ht="19.5" customHeight="1" thickBot="1">
      <c r="A84" s="251" t="s">
        <v>8</v>
      </c>
      <c r="B84" s="252" t="s">
        <v>6</v>
      </c>
      <c r="C84" s="253" t="s">
        <v>139</v>
      </c>
      <c r="D84" s="578"/>
      <c r="E84" s="579">
        <f aca="true" t="shared" si="63" ref="E84:M84">E193+E300</f>
        <v>225437</v>
      </c>
      <c r="F84" s="579">
        <f t="shared" si="63"/>
        <v>0</v>
      </c>
      <c r="G84" s="579">
        <f t="shared" si="63"/>
        <v>225437</v>
      </c>
      <c r="H84" s="579">
        <f t="shared" si="63"/>
        <v>16346</v>
      </c>
      <c r="I84" s="579">
        <f t="shared" si="63"/>
        <v>241783</v>
      </c>
      <c r="J84" s="579">
        <f t="shared" si="63"/>
        <v>21351</v>
      </c>
      <c r="K84" s="579">
        <f t="shared" si="63"/>
        <v>263134</v>
      </c>
      <c r="L84" s="579">
        <f t="shared" si="63"/>
        <v>9071</v>
      </c>
      <c r="M84" s="579">
        <f t="shared" si="63"/>
        <v>272205</v>
      </c>
      <c r="N84" s="579">
        <f aca="true" t="shared" si="64" ref="N84:P108">N193+N300</f>
        <v>-43121</v>
      </c>
      <c r="O84" s="579">
        <f t="shared" si="64"/>
        <v>229084</v>
      </c>
      <c r="P84" s="579">
        <f t="shared" si="64"/>
        <v>226944</v>
      </c>
      <c r="Q84" s="580">
        <f>P84/O84</f>
        <v>0.9906584484293971</v>
      </c>
      <c r="R84" s="501"/>
      <c r="S84" s="501"/>
    </row>
    <row r="85" spans="1:19" ht="19.5" customHeight="1" thickBot="1">
      <c r="A85" s="226" t="s">
        <v>47</v>
      </c>
      <c r="B85" s="238" t="s">
        <v>8</v>
      </c>
      <c r="C85" s="10" t="s">
        <v>140</v>
      </c>
      <c r="D85" s="239"/>
      <c r="E85" s="254">
        <f aca="true" t="shared" si="65" ref="E85:M85">E194+E301</f>
        <v>66146</v>
      </c>
      <c r="F85" s="254">
        <f t="shared" si="65"/>
        <v>0</v>
      </c>
      <c r="G85" s="254">
        <f t="shared" si="65"/>
        <v>66146</v>
      </c>
      <c r="H85" s="254">
        <f t="shared" si="65"/>
        <v>5927</v>
      </c>
      <c r="I85" s="254">
        <f t="shared" si="65"/>
        <v>72073</v>
      </c>
      <c r="J85" s="254">
        <f t="shared" si="65"/>
        <v>2684</v>
      </c>
      <c r="K85" s="254">
        <f t="shared" si="65"/>
        <v>74757</v>
      </c>
      <c r="L85" s="254">
        <f t="shared" si="65"/>
        <v>1854</v>
      </c>
      <c r="M85" s="254">
        <f t="shared" si="65"/>
        <v>76611</v>
      </c>
      <c r="N85" s="254">
        <f t="shared" si="64"/>
        <v>-991</v>
      </c>
      <c r="O85" s="254">
        <f t="shared" si="64"/>
        <v>75620</v>
      </c>
      <c r="P85" s="254">
        <f t="shared" si="64"/>
        <v>75450</v>
      </c>
      <c r="Q85" s="580">
        <f aca="true" t="shared" si="66" ref="Q85:Q108">P85/O85</f>
        <v>0.9977519174821475</v>
      </c>
      <c r="R85" s="501"/>
      <c r="S85" s="501"/>
    </row>
    <row r="86" spans="1:19" ht="19.5" customHeight="1" thickBot="1">
      <c r="A86" s="214" t="s">
        <v>141</v>
      </c>
      <c r="B86" s="215" t="s">
        <v>47</v>
      </c>
      <c r="C86" s="11" t="s">
        <v>142</v>
      </c>
      <c r="D86" s="217"/>
      <c r="E86" s="254">
        <f aca="true" t="shared" si="67" ref="E86:M86">E195+E302</f>
        <v>20392</v>
      </c>
      <c r="F86" s="254">
        <f t="shared" si="67"/>
        <v>0</v>
      </c>
      <c r="G86" s="254">
        <f t="shared" si="67"/>
        <v>20392</v>
      </c>
      <c r="H86" s="254">
        <f t="shared" si="67"/>
        <v>1478</v>
      </c>
      <c r="I86" s="254">
        <f t="shared" si="67"/>
        <v>21870</v>
      </c>
      <c r="J86" s="254">
        <f t="shared" si="67"/>
        <v>726</v>
      </c>
      <c r="K86" s="254">
        <f t="shared" si="67"/>
        <v>22596</v>
      </c>
      <c r="L86" s="254">
        <f t="shared" si="67"/>
        <v>594</v>
      </c>
      <c r="M86" s="254">
        <f t="shared" si="67"/>
        <v>23190</v>
      </c>
      <c r="N86" s="254">
        <f t="shared" si="64"/>
        <v>-2033</v>
      </c>
      <c r="O86" s="254">
        <f t="shared" si="64"/>
        <v>21157</v>
      </c>
      <c r="P86" s="254">
        <f t="shared" si="64"/>
        <v>21028</v>
      </c>
      <c r="Q86" s="580">
        <f t="shared" si="66"/>
        <v>0.9939027272297585</v>
      </c>
      <c r="R86" s="501"/>
      <c r="S86" s="501"/>
    </row>
    <row r="87" spans="1:19" ht="19.5" customHeight="1" thickBot="1">
      <c r="A87" s="226" t="s">
        <v>143</v>
      </c>
      <c r="B87" s="215" t="s">
        <v>141</v>
      </c>
      <c r="C87" s="11" t="s">
        <v>144</v>
      </c>
      <c r="D87" s="217"/>
      <c r="E87" s="254">
        <f aca="true" t="shared" si="68" ref="E87:M87">E196+E303</f>
        <v>87693</v>
      </c>
      <c r="F87" s="254">
        <f t="shared" si="68"/>
        <v>0</v>
      </c>
      <c r="G87" s="254">
        <f t="shared" si="68"/>
        <v>87693</v>
      </c>
      <c r="H87" s="254">
        <f t="shared" si="68"/>
        <v>10460</v>
      </c>
      <c r="I87" s="254">
        <f t="shared" si="68"/>
        <v>98153</v>
      </c>
      <c r="J87" s="254">
        <f t="shared" si="68"/>
        <v>16771</v>
      </c>
      <c r="K87" s="254">
        <f t="shared" si="68"/>
        <v>114924</v>
      </c>
      <c r="L87" s="254">
        <f t="shared" si="68"/>
        <v>2389</v>
      </c>
      <c r="M87" s="254">
        <f t="shared" si="68"/>
        <v>117313</v>
      </c>
      <c r="N87" s="254">
        <f t="shared" si="64"/>
        <v>-38358</v>
      </c>
      <c r="O87" s="254">
        <f t="shared" si="64"/>
        <v>78955</v>
      </c>
      <c r="P87" s="254">
        <f t="shared" si="64"/>
        <v>78179</v>
      </c>
      <c r="Q87" s="580">
        <f t="shared" si="66"/>
        <v>0.9901716167437148</v>
      </c>
      <c r="R87" s="501"/>
      <c r="S87" s="501"/>
    </row>
    <row r="88" spans="1:19" ht="19.5" customHeight="1" thickBot="1">
      <c r="A88" s="214" t="s">
        <v>145</v>
      </c>
      <c r="B88" s="215" t="s">
        <v>143</v>
      </c>
      <c r="C88" s="11" t="s">
        <v>146</v>
      </c>
      <c r="D88" s="217"/>
      <c r="E88" s="254">
        <f aca="true" t="shared" si="69" ref="E88:M88">E197+E304</f>
        <v>7409</v>
      </c>
      <c r="F88" s="254">
        <f t="shared" si="69"/>
        <v>0</v>
      </c>
      <c r="G88" s="254">
        <f t="shared" si="69"/>
        <v>7409</v>
      </c>
      <c r="H88" s="254">
        <f t="shared" si="69"/>
        <v>-1539</v>
      </c>
      <c r="I88" s="254">
        <f t="shared" si="69"/>
        <v>5870</v>
      </c>
      <c r="J88" s="254">
        <f t="shared" si="69"/>
        <v>0</v>
      </c>
      <c r="K88" s="254">
        <f t="shared" si="69"/>
        <v>5870</v>
      </c>
      <c r="L88" s="254">
        <f t="shared" si="69"/>
        <v>0</v>
      </c>
      <c r="M88" s="254">
        <f t="shared" si="69"/>
        <v>5870</v>
      </c>
      <c r="N88" s="254">
        <f t="shared" si="64"/>
        <v>56</v>
      </c>
      <c r="O88" s="254">
        <f t="shared" si="64"/>
        <v>5926</v>
      </c>
      <c r="P88" s="254">
        <f t="shared" si="64"/>
        <v>5809</v>
      </c>
      <c r="Q88" s="580">
        <f t="shared" si="66"/>
        <v>0.9802564967937901</v>
      </c>
      <c r="R88" s="501"/>
      <c r="S88" s="501"/>
    </row>
    <row r="89" spans="1:19" ht="19.5" customHeight="1" thickBot="1">
      <c r="A89" s="226" t="s">
        <v>147</v>
      </c>
      <c r="B89" s="215" t="s">
        <v>145</v>
      </c>
      <c r="C89" s="11" t="s">
        <v>148</v>
      </c>
      <c r="D89" s="217"/>
      <c r="E89" s="254">
        <f aca="true" t="shared" si="70" ref="E89:M89">E198+E305</f>
        <v>23172</v>
      </c>
      <c r="F89" s="254">
        <f t="shared" si="70"/>
        <v>0</v>
      </c>
      <c r="G89" s="254">
        <f t="shared" si="70"/>
        <v>23172</v>
      </c>
      <c r="H89" s="254">
        <f t="shared" si="70"/>
        <v>0</v>
      </c>
      <c r="I89" s="254">
        <f t="shared" si="70"/>
        <v>23172</v>
      </c>
      <c r="J89" s="254">
        <f t="shared" si="70"/>
        <v>0</v>
      </c>
      <c r="K89" s="254">
        <f t="shared" si="70"/>
        <v>23172</v>
      </c>
      <c r="L89" s="254">
        <f t="shared" si="70"/>
        <v>0</v>
      </c>
      <c r="M89" s="254">
        <f t="shared" si="70"/>
        <v>23172</v>
      </c>
      <c r="N89" s="254">
        <f t="shared" si="64"/>
        <v>-1571</v>
      </c>
      <c r="O89" s="254">
        <f t="shared" si="64"/>
        <v>21601</v>
      </c>
      <c r="P89" s="254">
        <f t="shared" si="64"/>
        <v>20738</v>
      </c>
      <c r="Q89" s="580">
        <f t="shared" si="66"/>
        <v>0.9600481459191704</v>
      </c>
      <c r="R89" s="501"/>
      <c r="S89" s="501"/>
    </row>
    <row r="90" spans="1:19" ht="19.5" customHeight="1" thickBot="1">
      <c r="A90" s="214" t="s">
        <v>149</v>
      </c>
      <c r="B90" s="215" t="s">
        <v>147</v>
      </c>
      <c r="C90" s="11" t="s">
        <v>150</v>
      </c>
      <c r="D90" s="217" t="s">
        <v>489</v>
      </c>
      <c r="E90" s="254">
        <f aca="true" t="shared" si="71" ref="E90:M90">E199+E306</f>
        <v>2649</v>
      </c>
      <c r="F90" s="254">
        <f t="shared" si="71"/>
        <v>0</v>
      </c>
      <c r="G90" s="254">
        <f t="shared" si="71"/>
        <v>2649</v>
      </c>
      <c r="H90" s="254">
        <f t="shared" si="71"/>
        <v>0</v>
      </c>
      <c r="I90" s="254">
        <f t="shared" si="71"/>
        <v>2649</v>
      </c>
      <c r="J90" s="254">
        <f t="shared" si="71"/>
        <v>0</v>
      </c>
      <c r="K90" s="254">
        <f t="shared" si="71"/>
        <v>2649</v>
      </c>
      <c r="L90" s="254">
        <f t="shared" si="71"/>
        <v>0</v>
      </c>
      <c r="M90" s="254">
        <f t="shared" si="71"/>
        <v>2649</v>
      </c>
      <c r="N90" s="254">
        <f t="shared" si="64"/>
        <v>48</v>
      </c>
      <c r="O90" s="254">
        <f t="shared" si="64"/>
        <v>2697</v>
      </c>
      <c r="P90" s="254">
        <f t="shared" si="64"/>
        <v>2697</v>
      </c>
      <c r="Q90" s="580">
        <f t="shared" si="66"/>
        <v>1</v>
      </c>
      <c r="R90" s="501"/>
      <c r="S90" s="501"/>
    </row>
    <row r="91" spans="1:19" ht="19.5" customHeight="1" thickBot="1">
      <c r="A91" s="226" t="s">
        <v>151</v>
      </c>
      <c r="B91" s="215" t="s">
        <v>149</v>
      </c>
      <c r="C91" s="11" t="s">
        <v>152</v>
      </c>
      <c r="D91" s="217"/>
      <c r="E91" s="254">
        <f aca="true" t="shared" si="72" ref="E91:M91">E200+E307</f>
        <v>17546</v>
      </c>
      <c r="F91" s="254">
        <f t="shared" si="72"/>
        <v>0</v>
      </c>
      <c r="G91" s="254">
        <f t="shared" si="72"/>
        <v>17546</v>
      </c>
      <c r="H91" s="254">
        <f t="shared" si="72"/>
        <v>20</v>
      </c>
      <c r="I91" s="254">
        <f t="shared" si="72"/>
        <v>17566</v>
      </c>
      <c r="J91" s="254">
        <f t="shared" si="72"/>
        <v>1170</v>
      </c>
      <c r="K91" s="254">
        <f t="shared" si="72"/>
        <v>18736</v>
      </c>
      <c r="L91" s="254">
        <f t="shared" si="72"/>
        <v>4234</v>
      </c>
      <c r="M91" s="254">
        <f t="shared" si="72"/>
        <v>22970</v>
      </c>
      <c r="N91" s="254">
        <f t="shared" si="64"/>
        <v>-272</v>
      </c>
      <c r="O91" s="254">
        <f t="shared" si="64"/>
        <v>22698</v>
      </c>
      <c r="P91" s="254">
        <f t="shared" si="64"/>
        <v>22698</v>
      </c>
      <c r="Q91" s="580">
        <f t="shared" si="66"/>
        <v>1</v>
      </c>
      <c r="R91" s="501"/>
      <c r="S91" s="501"/>
    </row>
    <row r="92" spans="1:19" ht="19.5" customHeight="1" thickBot="1">
      <c r="A92" s="214" t="s">
        <v>153</v>
      </c>
      <c r="B92" s="223" t="s">
        <v>151</v>
      </c>
      <c r="C92" s="224" t="s">
        <v>154</v>
      </c>
      <c r="D92" s="225"/>
      <c r="E92" s="254">
        <f aca="true" t="shared" si="73" ref="E92:M92">E201+E308</f>
        <v>430</v>
      </c>
      <c r="F92" s="254">
        <f t="shared" si="73"/>
        <v>0</v>
      </c>
      <c r="G92" s="254">
        <f t="shared" si="73"/>
        <v>430</v>
      </c>
      <c r="H92" s="254">
        <f t="shared" si="73"/>
        <v>0</v>
      </c>
      <c r="I92" s="254">
        <f t="shared" si="73"/>
        <v>430</v>
      </c>
      <c r="J92" s="254">
        <f t="shared" si="73"/>
        <v>0</v>
      </c>
      <c r="K92" s="254">
        <f t="shared" si="73"/>
        <v>430</v>
      </c>
      <c r="L92" s="254">
        <f t="shared" si="73"/>
        <v>0</v>
      </c>
      <c r="M92" s="254">
        <f t="shared" si="73"/>
        <v>430</v>
      </c>
      <c r="N92" s="254">
        <f t="shared" si="64"/>
        <v>0</v>
      </c>
      <c r="O92" s="254">
        <f t="shared" si="64"/>
        <v>430</v>
      </c>
      <c r="P92" s="254">
        <f t="shared" si="64"/>
        <v>345</v>
      </c>
      <c r="Q92" s="580">
        <f t="shared" si="66"/>
        <v>0.8023255813953488</v>
      </c>
      <c r="R92" s="501"/>
      <c r="S92" s="501"/>
    </row>
    <row r="93" spans="1:19" ht="19.5" customHeight="1" thickBot="1">
      <c r="A93" s="208" t="s">
        <v>155</v>
      </c>
      <c r="B93" s="209" t="s">
        <v>93</v>
      </c>
      <c r="C93" s="189" t="s">
        <v>156</v>
      </c>
      <c r="D93" s="210"/>
      <c r="E93" s="255">
        <f aca="true" t="shared" si="74" ref="E93:M93">E202+E309</f>
        <v>28133</v>
      </c>
      <c r="F93" s="255">
        <f t="shared" si="74"/>
        <v>0</v>
      </c>
      <c r="G93" s="255">
        <f t="shared" si="74"/>
        <v>28133</v>
      </c>
      <c r="H93" s="255">
        <f t="shared" si="74"/>
        <v>388</v>
      </c>
      <c r="I93" s="255">
        <f t="shared" si="74"/>
        <v>28521</v>
      </c>
      <c r="J93" s="255">
        <f t="shared" si="74"/>
        <v>1309</v>
      </c>
      <c r="K93" s="255">
        <f t="shared" si="74"/>
        <v>29830</v>
      </c>
      <c r="L93" s="255">
        <f t="shared" si="74"/>
        <v>5849</v>
      </c>
      <c r="M93" s="255">
        <f t="shared" si="74"/>
        <v>35679</v>
      </c>
      <c r="N93" s="255">
        <f t="shared" si="64"/>
        <v>-2988</v>
      </c>
      <c r="O93" s="255">
        <f t="shared" si="64"/>
        <v>32691</v>
      </c>
      <c r="P93" s="255">
        <f t="shared" si="64"/>
        <v>31759</v>
      </c>
      <c r="Q93" s="580">
        <f t="shared" si="66"/>
        <v>0.9714906243308555</v>
      </c>
      <c r="R93" s="501"/>
      <c r="S93" s="501"/>
    </row>
    <row r="94" spans="1:19" ht="19.5" customHeight="1" thickBot="1">
      <c r="A94" s="226" t="s">
        <v>157</v>
      </c>
      <c r="B94" s="238" t="s">
        <v>8</v>
      </c>
      <c r="C94" s="10" t="s">
        <v>158</v>
      </c>
      <c r="D94" s="239"/>
      <c r="E94" s="254">
        <f aca="true" t="shared" si="75" ref="E94:M94">E203+E310</f>
        <v>12340</v>
      </c>
      <c r="F94" s="254">
        <f t="shared" si="75"/>
        <v>0</v>
      </c>
      <c r="G94" s="254">
        <f t="shared" si="75"/>
        <v>12340</v>
      </c>
      <c r="H94" s="254">
        <f t="shared" si="75"/>
        <v>0</v>
      </c>
      <c r="I94" s="254">
        <f t="shared" si="75"/>
        <v>12340</v>
      </c>
      <c r="J94" s="254">
        <f t="shared" si="75"/>
        <v>1309</v>
      </c>
      <c r="K94" s="254">
        <f t="shared" si="75"/>
        <v>13649</v>
      </c>
      <c r="L94" s="254">
        <f t="shared" si="75"/>
        <v>0</v>
      </c>
      <c r="M94" s="254">
        <f t="shared" si="75"/>
        <v>13649</v>
      </c>
      <c r="N94" s="254">
        <f t="shared" si="64"/>
        <v>-1118</v>
      </c>
      <c r="O94" s="254">
        <f t="shared" si="64"/>
        <v>12531</v>
      </c>
      <c r="P94" s="254">
        <f t="shared" si="64"/>
        <v>12384</v>
      </c>
      <c r="Q94" s="580">
        <f t="shared" si="66"/>
        <v>0.9882690926502274</v>
      </c>
      <c r="R94" s="501"/>
      <c r="S94" s="501"/>
    </row>
    <row r="95" spans="1:19" ht="19.5" customHeight="1" thickBot="1">
      <c r="A95" s="226"/>
      <c r="B95" s="238"/>
      <c r="C95" s="10" t="s">
        <v>440</v>
      </c>
      <c r="D95" s="239"/>
      <c r="E95" s="254">
        <f aca="true" t="shared" si="76" ref="E95:M95">E204+E311</f>
        <v>6989</v>
      </c>
      <c r="F95" s="254">
        <f t="shared" si="76"/>
        <v>0</v>
      </c>
      <c r="G95" s="254">
        <f t="shared" si="76"/>
        <v>6989</v>
      </c>
      <c r="H95" s="254">
        <f t="shared" si="76"/>
        <v>0</v>
      </c>
      <c r="I95" s="254">
        <f t="shared" si="76"/>
        <v>6989</v>
      </c>
      <c r="J95" s="254">
        <f t="shared" si="76"/>
        <v>0</v>
      </c>
      <c r="K95" s="254">
        <f t="shared" si="76"/>
        <v>6989</v>
      </c>
      <c r="L95" s="254">
        <f t="shared" si="76"/>
        <v>0</v>
      </c>
      <c r="M95" s="254">
        <f t="shared" si="76"/>
        <v>6989</v>
      </c>
      <c r="N95" s="254">
        <f t="shared" si="64"/>
        <v>0</v>
      </c>
      <c r="O95" s="254">
        <f t="shared" si="64"/>
        <v>6989</v>
      </c>
      <c r="P95" s="254">
        <f t="shared" si="64"/>
        <v>6989</v>
      </c>
      <c r="Q95" s="580">
        <f t="shared" si="66"/>
        <v>1</v>
      </c>
      <c r="R95" s="501"/>
      <c r="S95" s="501"/>
    </row>
    <row r="96" spans="1:19" ht="19.5" customHeight="1" thickBot="1">
      <c r="A96" s="214" t="s">
        <v>159</v>
      </c>
      <c r="B96" s="215" t="s">
        <v>47</v>
      </c>
      <c r="C96" s="11" t="s">
        <v>160</v>
      </c>
      <c r="D96" s="217"/>
      <c r="E96" s="254">
        <f aca="true" t="shared" si="77" ref="E96:M96">E205+E312</f>
        <v>12373</v>
      </c>
      <c r="F96" s="254">
        <f t="shared" si="77"/>
        <v>0</v>
      </c>
      <c r="G96" s="254">
        <f t="shared" si="77"/>
        <v>12373</v>
      </c>
      <c r="H96" s="254">
        <f t="shared" si="77"/>
        <v>171</v>
      </c>
      <c r="I96" s="254">
        <f t="shared" si="77"/>
        <v>12544</v>
      </c>
      <c r="J96" s="254">
        <f t="shared" si="77"/>
        <v>0</v>
      </c>
      <c r="K96" s="254">
        <f t="shared" si="77"/>
        <v>12544</v>
      </c>
      <c r="L96" s="254">
        <f t="shared" si="77"/>
        <v>5849</v>
      </c>
      <c r="M96" s="254">
        <f t="shared" si="77"/>
        <v>18393</v>
      </c>
      <c r="N96" s="254">
        <f t="shared" si="64"/>
        <v>-89</v>
      </c>
      <c r="O96" s="254">
        <f t="shared" si="64"/>
        <v>18304</v>
      </c>
      <c r="P96" s="254">
        <f t="shared" si="64"/>
        <v>18304</v>
      </c>
      <c r="Q96" s="580">
        <f t="shared" si="66"/>
        <v>1</v>
      </c>
      <c r="R96" s="501"/>
      <c r="S96" s="501"/>
    </row>
    <row r="97" spans="1:19" ht="19.5" customHeight="1" thickBot="1">
      <c r="A97" s="214" t="s">
        <v>161</v>
      </c>
      <c r="B97" s="238" t="s">
        <v>141</v>
      </c>
      <c r="C97" s="11" t="s">
        <v>162</v>
      </c>
      <c r="D97" s="217"/>
      <c r="E97" s="254">
        <f aca="true" t="shared" si="78" ref="E97:M97">E206+E313</f>
        <v>3420</v>
      </c>
      <c r="F97" s="254">
        <f t="shared" si="78"/>
        <v>0</v>
      </c>
      <c r="G97" s="254">
        <f t="shared" si="78"/>
        <v>3420</v>
      </c>
      <c r="H97" s="254">
        <f t="shared" si="78"/>
        <v>217</v>
      </c>
      <c r="I97" s="254">
        <f t="shared" si="78"/>
        <v>3637</v>
      </c>
      <c r="J97" s="254">
        <f t="shared" si="78"/>
        <v>0</v>
      </c>
      <c r="K97" s="254">
        <f t="shared" si="78"/>
        <v>3637</v>
      </c>
      <c r="L97" s="254">
        <f t="shared" si="78"/>
        <v>0</v>
      </c>
      <c r="M97" s="254">
        <f t="shared" si="78"/>
        <v>3637</v>
      </c>
      <c r="N97" s="254">
        <f t="shared" si="64"/>
        <v>-1781</v>
      </c>
      <c r="O97" s="254">
        <f t="shared" si="64"/>
        <v>1856</v>
      </c>
      <c r="P97" s="254">
        <f t="shared" si="64"/>
        <v>1071</v>
      </c>
      <c r="Q97" s="580">
        <f t="shared" si="66"/>
        <v>0.5770474137931034</v>
      </c>
      <c r="R97" s="501"/>
      <c r="S97" s="501"/>
    </row>
    <row r="98" spans="1:19" ht="19.5" customHeight="1" thickBot="1">
      <c r="A98" s="241" t="s">
        <v>163</v>
      </c>
      <c r="B98" s="215" t="s">
        <v>143</v>
      </c>
      <c r="C98" s="224" t="s">
        <v>164</v>
      </c>
      <c r="D98" s="225"/>
      <c r="E98" s="254">
        <f aca="true" t="shared" si="79" ref="E98:M98">E207+E314</f>
        <v>0</v>
      </c>
      <c r="F98" s="254">
        <f t="shared" si="79"/>
        <v>0</v>
      </c>
      <c r="G98" s="254">
        <f t="shared" si="79"/>
        <v>0</v>
      </c>
      <c r="H98" s="254">
        <f t="shared" si="79"/>
        <v>0</v>
      </c>
      <c r="I98" s="254">
        <f t="shared" si="79"/>
        <v>0</v>
      </c>
      <c r="J98" s="254">
        <f t="shared" si="79"/>
        <v>0</v>
      </c>
      <c r="K98" s="254">
        <f t="shared" si="79"/>
        <v>0</v>
      </c>
      <c r="L98" s="254">
        <f t="shared" si="79"/>
        <v>0</v>
      </c>
      <c r="M98" s="254">
        <f t="shared" si="79"/>
        <v>0</v>
      </c>
      <c r="N98" s="254">
        <f t="shared" si="64"/>
        <v>0</v>
      </c>
      <c r="O98" s="254">
        <f t="shared" si="64"/>
        <v>0</v>
      </c>
      <c r="P98" s="254">
        <f t="shared" si="64"/>
        <v>0</v>
      </c>
      <c r="Q98" s="580" t="e">
        <f t="shared" si="66"/>
        <v>#DIV/0!</v>
      </c>
      <c r="R98" s="501"/>
      <c r="S98" s="501"/>
    </row>
    <row r="99" spans="1:19" ht="19.5" customHeight="1" thickBot="1">
      <c r="A99" s="208" t="s">
        <v>165</v>
      </c>
      <c r="B99" s="209" t="s">
        <v>107</v>
      </c>
      <c r="C99" s="189" t="s">
        <v>166</v>
      </c>
      <c r="D99" s="210"/>
      <c r="E99" s="255">
        <f aca="true" t="shared" si="80" ref="E99:M99">E208+E315</f>
        <v>840</v>
      </c>
      <c r="F99" s="255">
        <f t="shared" si="80"/>
        <v>0</v>
      </c>
      <c r="G99" s="255">
        <f t="shared" si="80"/>
        <v>840</v>
      </c>
      <c r="H99" s="255">
        <f t="shared" si="80"/>
        <v>0</v>
      </c>
      <c r="I99" s="255">
        <f t="shared" si="80"/>
        <v>840</v>
      </c>
      <c r="J99" s="255">
        <f t="shared" si="80"/>
        <v>0</v>
      </c>
      <c r="K99" s="255">
        <f t="shared" si="80"/>
        <v>840</v>
      </c>
      <c r="L99" s="255">
        <f t="shared" si="80"/>
        <v>0</v>
      </c>
      <c r="M99" s="255">
        <f t="shared" si="80"/>
        <v>840</v>
      </c>
      <c r="N99" s="255">
        <f t="shared" si="64"/>
        <v>60014</v>
      </c>
      <c r="O99" s="255">
        <f t="shared" si="64"/>
        <v>60854</v>
      </c>
      <c r="P99" s="255">
        <f t="shared" si="64"/>
        <v>0</v>
      </c>
      <c r="Q99" s="580">
        <f t="shared" si="66"/>
        <v>0</v>
      </c>
      <c r="R99" s="501"/>
      <c r="S99" s="501"/>
    </row>
    <row r="100" spans="1:19" ht="19.5" customHeight="1" thickBot="1">
      <c r="A100" s="226" t="s">
        <v>167</v>
      </c>
      <c r="B100" s="238" t="s">
        <v>8</v>
      </c>
      <c r="C100" s="10" t="s">
        <v>168</v>
      </c>
      <c r="D100" s="239"/>
      <c r="E100" s="254">
        <f aca="true" t="shared" si="81" ref="E100:M100">E209+E316</f>
        <v>740</v>
      </c>
      <c r="F100" s="254">
        <f t="shared" si="81"/>
        <v>0</v>
      </c>
      <c r="G100" s="254">
        <f t="shared" si="81"/>
        <v>740</v>
      </c>
      <c r="H100" s="254">
        <f t="shared" si="81"/>
        <v>0</v>
      </c>
      <c r="I100" s="254">
        <f t="shared" si="81"/>
        <v>740</v>
      </c>
      <c r="J100" s="254">
        <f t="shared" si="81"/>
        <v>0</v>
      </c>
      <c r="K100" s="254">
        <f t="shared" si="81"/>
        <v>740</v>
      </c>
      <c r="L100" s="254">
        <f t="shared" si="81"/>
        <v>0</v>
      </c>
      <c r="M100" s="254">
        <f t="shared" si="81"/>
        <v>740</v>
      </c>
      <c r="N100" s="254">
        <f t="shared" si="64"/>
        <v>58807</v>
      </c>
      <c r="O100" s="254">
        <f t="shared" si="64"/>
        <v>59547</v>
      </c>
      <c r="P100" s="254">
        <f t="shared" si="64"/>
        <v>0</v>
      </c>
      <c r="Q100" s="580">
        <f t="shared" si="66"/>
        <v>0</v>
      </c>
      <c r="R100" s="501"/>
      <c r="S100" s="501"/>
    </row>
    <row r="101" spans="1:19" ht="19.5" customHeight="1" thickBot="1">
      <c r="A101" s="214" t="s">
        <v>169</v>
      </c>
      <c r="B101" s="215" t="s">
        <v>47</v>
      </c>
      <c r="C101" s="224" t="s">
        <v>170</v>
      </c>
      <c r="D101" s="225"/>
      <c r="E101" s="254">
        <f aca="true" t="shared" si="82" ref="E101:M101">E210+E317</f>
        <v>0</v>
      </c>
      <c r="F101" s="254">
        <f t="shared" si="82"/>
        <v>0</v>
      </c>
      <c r="G101" s="254">
        <f t="shared" si="82"/>
        <v>0</v>
      </c>
      <c r="H101" s="254">
        <f t="shared" si="82"/>
        <v>0</v>
      </c>
      <c r="I101" s="254">
        <f t="shared" si="82"/>
        <v>0</v>
      </c>
      <c r="J101" s="254">
        <f t="shared" si="82"/>
        <v>0</v>
      </c>
      <c r="K101" s="254">
        <f t="shared" si="82"/>
        <v>0</v>
      </c>
      <c r="L101" s="254">
        <f t="shared" si="82"/>
        <v>0</v>
      </c>
      <c r="M101" s="254">
        <f t="shared" si="82"/>
        <v>0</v>
      </c>
      <c r="N101" s="254">
        <f t="shared" si="64"/>
        <v>0</v>
      </c>
      <c r="O101" s="254">
        <f t="shared" si="64"/>
        <v>0</v>
      </c>
      <c r="P101" s="254">
        <f t="shared" si="64"/>
        <v>0</v>
      </c>
      <c r="Q101" s="580" t="e">
        <f t="shared" si="66"/>
        <v>#DIV/0!</v>
      </c>
      <c r="R101" s="501"/>
      <c r="S101" s="501"/>
    </row>
    <row r="102" spans="1:19" ht="19.5" customHeight="1" thickBot="1">
      <c r="A102" s="226" t="s">
        <v>171</v>
      </c>
      <c r="B102" s="243" t="s">
        <v>141</v>
      </c>
      <c r="C102" s="224" t="s">
        <v>172</v>
      </c>
      <c r="D102" s="225"/>
      <c r="E102" s="254">
        <f aca="true" t="shared" si="83" ref="E102:M102">E211+E318</f>
        <v>100</v>
      </c>
      <c r="F102" s="254">
        <f t="shared" si="83"/>
        <v>0</v>
      </c>
      <c r="G102" s="254">
        <f t="shared" si="83"/>
        <v>100</v>
      </c>
      <c r="H102" s="254">
        <f t="shared" si="83"/>
        <v>0</v>
      </c>
      <c r="I102" s="254">
        <f t="shared" si="83"/>
        <v>100</v>
      </c>
      <c r="J102" s="254">
        <f t="shared" si="83"/>
        <v>0</v>
      </c>
      <c r="K102" s="254">
        <f t="shared" si="83"/>
        <v>100</v>
      </c>
      <c r="L102" s="254">
        <f t="shared" si="83"/>
        <v>0</v>
      </c>
      <c r="M102" s="254">
        <f t="shared" si="83"/>
        <v>100</v>
      </c>
      <c r="N102" s="254">
        <f t="shared" si="64"/>
        <v>1207</v>
      </c>
      <c r="O102" s="254">
        <f t="shared" si="64"/>
        <v>1307</v>
      </c>
      <c r="P102" s="254">
        <f t="shared" si="64"/>
        <v>0</v>
      </c>
      <c r="Q102" s="580">
        <f t="shared" si="66"/>
        <v>0</v>
      </c>
      <c r="R102" s="501"/>
      <c r="S102" s="501"/>
    </row>
    <row r="103" spans="1:19" s="212" customFormat="1" ht="19.5" customHeight="1" thickBot="1">
      <c r="A103" s="208" t="s">
        <v>173</v>
      </c>
      <c r="B103" s="209" t="s">
        <v>112</v>
      </c>
      <c r="C103" s="189" t="s">
        <v>174</v>
      </c>
      <c r="D103" s="210"/>
      <c r="E103" s="255">
        <f aca="true" t="shared" si="84" ref="E103:M103">E212+E319</f>
        <v>0</v>
      </c>
      <c r="F103" s="255">
        <f t="shared" si="84"/>
        <v>0</v>
      </c>
      <c r="G103" s="255">
        <f t="shared" si="84"/>
        <v>0</v>
      </c>
      <c r="H103" s="255">
        <f t="shared" si="84"/>
        <v>0</v>
      </c>
      <c r="I103" s="255">
        <f t="shared" si="84"/>
        <v>0</v>
      </c>
      <c r="J103" s="255">
        <f t="shared" si="84"/>
        <v>0</v>
      </c>
      <c r="K103" s="255">
        <f t="shared" si="84"/>
        <v>0</v>
      </c>
      <c r="L103" s="255">
        <f t="shared" si="84"/>
        <v>0</v>
      </c>
      <c r="M103" s="255">
        <f t="shared" si="84"/>
        <v>0</v>
      </c>
      <c r="N103" s="255">
        <f t="shared" si="64"/>
        <v>0</v>
      </c>
      <c r="O103" s="255">
        <f t="shared" si="64"/>
        <v>0</v>
      </c>
      <c r="P103" s="255">
        <f t="shared" si="64"/>
        <v>0</v>
      </c>
      <c r="Q103" s="580" t="e">
        <f t="shared" si="66"/>
        <v>#DIV/0!</v>
      </c>
      <c r="R103" s="501"/>
      <c r="S103" s="501"/>
    </row>
    <row r="104" spans="1:19" ht="19.5" customHeight="1" thickBot="1">
      <c r="A104" s="208" t="s">
        <v>175</v>
      </c>
      <c r="B104" s="209" t="s">
        <v>119</v>
      </c>
      <c r="C104" s="189" t="s">
        <v>176</v>
      </c>
      <c r="D104" s="210"/>
      <c r="E104" s="255">
        <f aca="true" t="shared" si="85" ref="E104:M104">E213+E320</f>
        <v>594</v>
      </c>
      <c r="F104" s="255">
        <f t="shared" si="85"/>
        <v>0</v>
      </c>
      <c r="G104" s="255">
        <f t="shared" si="85"/>
        <v>594</v>
      </c>
      <c r="H104" s="255">
        <f t="shared" si="85"/>
        <v>0</v>
      </c>
      <c r="I104" s="255">
        <f t="shared" si="85"/>
        <v>594</v>
      </c>
      <c r="J104" s="255">
        <f t="shared" si="85"/>
        <v>0</v>
      </c>
      <c r="K104" s="255">
        <f t="shared" si="85"/>
        <v>594</v>
      </c>
      <c r="L104" s="255">
        <f t="shared" si="85"/>
        <v>0</v>
      </c>
      <c r="M104" s="255">
        <f t="shared" si="85"/>
        <v>594</v>
      </c>
      <c r="N104" s="255">
        <f t="shared" si="64"/>
        <v>1781</v>
      </c>
      <c r="O104" s="255">
        <f t="shared" si="64"/>
        <v>2375</v>
      </c>
      <c r="P104" s="255">
        <f t="shared" si="64"/>
        <v>2375</v>
      </c>
      <c r="Q104" s="580">
        <f t="shared" si="66"/>
        <v>1</v>
      </c>
      <c r="R104" s="501"/>
      <c r="S104" s="501"/>
    </row>
    <row r="105" spans="1:19" ht="19.5" customHeight="1" thickBot="1">
      <c r="A105" s="226" t="s">
        <v>177</v>
      </c>
      <c r="B105" s="238" t="s">
        <v>8</v>
      </c>
      <c r="C105" s="10" t="s">
        <v>178</v>
      </c>
      <c r="D105" s="239"/>
      <c r="E105" s="581">
        <f aca="true" t="shared" si="86" ref="E105:M105">E214+E321</f>
        <v>0</v>
      </c>
      <c r="F105" s="581">
        <f t="shared" si="86"/>
        <v>0</v>
      </c>
      <c r="G105" s="581">
        <f t="shared" si="86"/>
        <v>0</v>
      </c>
      <c r="H105" s="581">
        <f t="shared" si="86"/>
        <v>0</v>
      </c>
      <c r="I105" s="581">
        <f t="shared" si="86"/>
        <v>0</v>
      </c>
      <c r="J105" s="581">
        <f t="shared" si="86"/>
        <v>0</v>
      </c>
      <c r="K105" s="581">
        <f t="shared" si="86"/>
        <v>0</v>
      </c>
      <c r="L105" s="581">
        <f t="shared" si="86"/>
        <v>0</v>
      </c>
      <c r="M105" s="581">
        <f t="shared" si="86"/>
        <v>0</v>
      </c>
      <c r="N105" s="581">
        <f t="shared" si="64"/>
        <v>0</v>
      </c>
      <c r="O105" s="581">
        <f t="shared" si="64"/>
        <v>0</v>
      </c>
      <c r="P105" s="581">
        <f t="shared" si="64"/>
        <v>0</v>
      </c>
      <c r="Q105" s="580" t="e">
        <f t="shared" si="66"/>
        <v>#DIV/0!</v>
      </c>
      <c r="R105" s="501"/>
      <c r="S105" s="501"/>
    </row>
    <row r="106" spans="1:19" ht="19.5" customHeight="1" thickBot="1">
      <c r="A106" s="241" t="s">
        <v>179</v>
      </c>
      <c r="B106" s="223" t="s">
        <v>47</v>
      </c>
      <c r="C106" s="224" t="s">
        <v>180</v>
      </c>
      <c r="D106" s="225"/>
      <c r="E106" s="582">
        <f aca="true" t="shared" si="87" ref="E106:M106">E215+E322</f>
        <v>594</v>
      </c>
      <c r="F106" s="582">
        <f t="shared" si="87"/>
        <v>0</v>
      </c>
      <c r="G106" s="582">
        <f t="shared" si="87"/>
        <v>594</v>
      </c>
      <c r="H106" s="582">
        <f t="shared" si="87"/>
        <v>0</v>
      </c>
      <c r="I106" s="582">
        <f t="shared" si="87"/>
        <v>594</v>
      </c>
      <c r="J106" s="582">
        <f t="shared" si="87"/>
        <v>0</v>
      </c>
      <c r="K106" s="582">
        <f t="shared" si="87"/>
        <v>594</v>
      </c>
      <c r="L106" s="582">
        <f t="shared" si="87"/>
        <v>0</v>
      </c>
      <c r="M106" s="582">
        <f t="shared" si="87"/>
        <v>594</v>
      </c>
      <c r="N106" s="582">
        <f t="shared" si="64"/>
        <v>1781</v>
      </c>
      <c r="O106" s="582">
        <f t="shared" si="64"/>
        <v>2375</v>
      </c>
      <c r="P106" s="582">
        <f t="shared" si="64"/>
        <v>2375</v>
      </c>
      <c r="Q106" s="580">
        <f t="shared" si="66"/>
        <v>1</v>
      </c>
      <c r="R106" s="501"/>
      <c r="S106" s="501"/>
    </row>
    <row r="107" spans="1:19" s="197" customFormat="1" ht="19.5" customHeight="1" thickBot="1">
      <c r="A107" s="208" t="s">
        <v>181</v>
      </c>
      <c r="B107" s="209" t="s">
        <v>123</v>
      </c>
      <c r="C107" s="189" t="s">
        <v>543</v>
      </c>
      <c r="D107" s="210"/>
      <c r="E107" s="583">
        <f>E216+E323</f>
        <v>0</v>
      </c>
      <c r="F107" s="255"/>
      <c r="G107" s="255"/>
      <c r="H107" s="255"/>
      <c r="I107" s="583">
        <f aca="true" t="shared" si="88" ref="I107:M108">I216+I323</f>
        <v>0</v>
      </c>
      <c r="J107" s="583">
        <f t="shared" si="88"/>
        <v>0</v>
      </c>
      <c r="K107" s="583">
        <f t="shared" si="88"/>
        <v>0</v>
      </c>
      <c r="L107" s="583">
        <f t="shared" si="88"/>
        <v>0</v>
      </c>
      <c r="M107" s="583">
        <f t="shared" si="88"/>
        <v>0</v>
      </c>
      <c r="N107" s="583">
        <f t="shared" si="64"/>
        <v>0</v>
      </c>
      <c r="O107" s="583">
        <f t="shared" si="64"/>
        <v>0</v>
      </c>
      <c r="P107" s="583">
        <f t="shared" si="64"/>
        <v>0</v>
      </c>
      <c r="Q107" s="580" t="e">
        <f t="shared" si="66"/>
        <v>#DIV/0!</v>
      </c>
      <c r="R107" s="501"/>
      <c r="S107" s="501"/>
    </row>
    <row r="108" spans="1:19" ht="19.5" customHeight="1" thickBot="1">
      <c r="A108" s="208" t="s">
        <v>181</v>
      </c>
      <c r="B108" s="209"/>
      <c r="C108" s="189" t="s">
        <v>182</v>
      </c>
      <c r="D108" s="210"/>
      <c r="E108" s="255">
        <f>E217+E324</f>
        <v>255004</v>
      </c>
      <c r="F108" s="255">
        <f>F217+F324</f>
        <v>0</v>
      </c>
      <c r="G108" s="255">
        <f>G217+G324</f>
        <v>255004</v>
      </c>
      <c r="H108" s="255">
        <f>H217+H324</f>
        <v>16734</v>
      </c>
      <c r="I108" s="255">
        <f t="shared" si="88"/>
        <v>271738</v>
      </c>
      <c r="J108" s="255">
        <f t="shared" si="88"/>
        <v>22660</v>
      </c>
      <c r="K108" s="255">
        <f t="shared" si="88"/>
        <v>294398</v>
      </c>
      <c r="L108" s="255">
        <f t="shared" si="88"/>
        <v>14920</v>
      </c>
      <c r="M108" s="255">
        <f t="shared" si="88"/>
        <v>309318</v>
      </c>
      <c r="N108" s="255">
        <f t="shared" si="64"/>
        <v>15686</v>
      </c>
      <c r="O108" s="255">
        <f t="shared" si="64"/>
        <v>325004</v>
      </c>
      <c r="P108" s="255">
        <f t="shared" si="64"/>
        <v>261078</v>
      </c>
      <c r="Q108" s="580">
        <f t="shared" si="66"/>
        <v>0.8033070362210927</v>
      </c>
      <c r="R108" s="501"/>
      <c r="S108" s="501"/>
    </row>
    <row r="109" spans="1:19" s="233" customFormat="1" ht="19.5" customHeight="1">
      <c r="A109" s="256"/>
      <c r="B109" s="256"/>
      <c r="C109" s="584" t="s">
        <v>183</v>
      </c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518"/>
      <c r="R109" s="518"/>
      <c r="S109" s="518"/>
    </row>
    <row r="110" ht="19.5" customHeight="1">
      <c r="A110" s="203" t="s">
        <v>583</v>
      </c>
    </row>
    <row r="111" ht="19.5" customHeight="1">
      <c r="A111" s="203" t="s">
        <v>575</v>
      </c>
    </row>
    <row r="112" spans="1:19" ht="19.5" customHeight="1">
      <c r="A112" s="204"/>
      <c r="B112" s="205"/>
      <c r="C112" s="204"/>
      <c r="D112" s="206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502"/>
      <c r="R112" s="502"/>
      <c r="S112" s="502"/>
    </row>
    <row r="113" spans="1:19" ht="19.5" customHeight="1">
      <c r="A113" s="204"/>
      <c r="B113" s="205"/>
      <c r="C113" s="204"/>
      <c r="D113" s="206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502"/>
      <c r="R113" s="502"/>
      <c r="S113" s="502"/>
    </row>
    <row r="114" spans="1:5" ht="19.5" customHeight="1">
      <c r="A114" s="616" t="s">
        <v>184</v>
      </c>
      <c r="B114" s="616"/>
      <c r="C114" s="616"/>
      <c r="D114" s="616"/>
      <c r="E114" s="616"/>
    </row>
    <row r="115" spans="1:19" ht="19.5" customHeight="1">
      <c r="A115" s="204"/>
      <c r="B115" s="205"/>
      <c r="C115" s="207"/>
      <c r="D115" s="206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504"/>
      <c r="R115" s="504"/>
      <c r="S115" s="504"/>
    </row>
    <row r="116" spans="1:10" ht="19.5" customHeight="1" thickBot="1">
      <c r="A116" s="616" t="s">
        <v>1</v>
      </c>
      <c r="B116" s="616"/>
      <c r="C116" s="616"/>
      <c r="D116" s="616"/>
      <c r="E116" s="616"/>
      <c r="F116" s="624"/>
      <c r="G116" s="624"/>
      <c r="H116" s="625"/>
      <c r="I116" s="625"/>
      <c r="J116" s="625"/>
    </row>
    <row r="117" spans="1:19" ht="19.5" customHeight="1" thickBot="1">
      <c r="A117" s="585" t="s">
        <v>2</v>
      </c>
      <c r="B117" s="586"/>
      <c r="C117" s="587" t="s">
        <v>3</v>
      </c>
      <c r="D117" s="588" t="s">
        <v>4</v>
      </c>
      <c r="E117" s="589" t="s">
        <v>5</v>
      </c>
      <c r="F117" s="589" t="s">
        <v>452</v>
      </c>
      <c r="G117" s="198" t="s">
        <v>448</v>
      </c>
      <c r="H117" s="198" t="s">
        <v>497</v>
      </c>
      <c r="I117" s="198" t="s">
        <v>448</v>
      </c>
      <c r="J117" s="198" t="s">
        <v>498</v>
      </c>
      <c r="K117" s="198" t="s">
        <v>448</v>
      </c>
      <c r="L117" s="198" t="s">
        <v>545</v>
      </c>
      <c r="M117" s="198" t="s">
        <v>448</v>
      </c>
      <c r="N117" s="198" t="s">
        <v>566</v>
      </c>
      <c r="O117" s="198" t="s">
        <v>448</v>
      </c>
      <c r="P117" s="198" t="s">
        <v>562</v>
      </c>
      <c r="Q117" s="505" t="s">
        <v>563</v>
      </c>
      <c r="R117" s="605"/>
      <c r="S117" s="605"/>
    </row>
    <row r="118" spans="1:20" ht="19.5" customHeight="1" thickBot="1">
      <c r="A118" s="208">
        <v>1</v>
      </c>
      <c r="B118" s="209" t="s">
        <v>6</v>
      </c>
      <c r="C118" s="189" t="s">
        <v>7</v>
      </c>
      <c r="D118" s="210"/>
      <c r="E118" s="211">
        <f aca="true" t="shared" si="89" ref="E118:M118">E119+E134</f>
        <v>153245</v>
      </c>
      <c r="F118" s="211">
        <f t="shared" si="89"/>
        <v>0</v>
      </c>
      <c r="G118" s="211">
        <f t="shared" si="89"/>
        <v>153245</v>
      </c>
      <c r="H118" s="211">
        <f t="shared" si="89"/>
        <v>8124</v>
      </c>
      <c r="I118" s="211">
        <f t="shared" si="89"/>
        <v>161369</v>
      </c>
      <c r="J118" s="211">
        <f t="shared" si="89"/>
        <v>10850</v>
      </c>
      <c r="K118" s="211">
        <f t="shared" si="89"/>
        <v>172219</v>
      </c>
      <c r="L118" s="211">
        <f t="shared" si="89"/>
        <v>1120</v>
      </c>
      <c r="M118" s="211">
        <f t="shared" si="89"/>
        <v>173339</v>
      </c>
      <c r="N118" s="211">
        <f>N119+N134</f>
        <v>15687</v>
      </c>
      <c r="O118" s="211">
        <f>O119+O134</f>
        <v>189026</v>
      </c>
      <c r="P118" s="211">
        <f>P119+P134</f>
        <v>186087</v>
      </c>
      <c r="Q118" s="541">
        <f>P118/O118</f>
        <v>0.9844518743453281</v>
      </c>
      <c r="R118" s="563"/>
      <c r="S118" s="563"/>
      <c r="T118" s="590">
        <f>O118-P118</f>
        <v>2939</v>
      </c>
    </row>
    <row r="119" spans="1:20" ht="19.5" customHeight="1" thickBot="1">
      <c r="A119" s="213">
        <v>2</v>
      </c>
      <c r="B119" s="257" t="s">
        <v>8</v>
      </c>
      <c r="C119" s="258" t="s">
        <v>9</v>
      </c>
      <c r="D119" s="259"/>
      <c r="E119" s="260">
        <f aca="true" t="shared" si="90" ref="E119:M119">E120+E122+E129+E132</f>
        <v>33587</v>
      </c>
      <c r="F119" s="260">
        <f t="shared" si="90"/>
        <v>0</v>
      </c>
      <c r="G119" s="260">
        <f t="shared" si="90"/>
        <v>33587</v>
      </c>
      <c r="H119" s="260">
        <f t="shared" si="90"/>
        <v>8124</v>
      </c>
      <c r="I119" s="260">
        <f t="shared" si="90"/>
        <v>41711</v>
      </c>
      <c r="J119" s="260">
        <f t="shared" si="90"/>
        <v>4725</v>
      </c>
      <c r="K119" s="260">
        <f t="shared" si="90"/>
        <v>46436</v>
      </c>
      <c r="L119" s="260">
        <f t="shared" si="90"/>
        <v>1120</v>
      </c>
      <c r="M119" s="260">
        <f t="shared" si="90"/>
        <v>47556</v>
      </c>
      <c r="N119" s="260">
        <f>N120+N122+N129+N132</f>
        <v>3074</v>
      </c>
      <c r="O119" s="260">
        <f>O120+O122+O129+O132</f>
        <v>50630</v>
      </c>
      <c r="P119" s="260">
        <f>P120+P122+P129+P132</f>
        <v>48394</v>
      </c>
      <c r="Q119" s="541">
        <f aca="true" t="shared" si="91" ref="Q119:Q161">P119/O119</f>
        <v>0.9558364605964843</v>
      </c>
      <c r="R119" s="563"/>
      <c r="S119" s="563"/>
      <c r="T119" s="590">
        <f aca="true" t="shared" si="92" ref="T119:T182">O119-P119</f>
        <v>2236</v>
      </c>
    </row>
    <row r="120" spans="1:20" ht="19.5" customHeight="1" thickBot="1">
      <c r="A120" s="214">
        <v>3</v>
      </c>
      <c r="B120" s="215" t="s">
        <v>10</v>
      </c>
      <c r="C120" s="216" t="s">
        <v>11</v>
      </c>
      <c r="D120" s="217"/>
      <c r="E120" s="218">
        <f aca="true" t="shared" si="93" ref="E120:P120">E121</f>
        <v>713</v>
      </c>
      <c r="F120" s="218">
        <f t="shared" si="93"/>
        <v>0</v>
      </c>
      <c r="G120" s="218">
        <f t="shared" si="93"/>
        <v>713</v>
      </c>
      <c r="H120" s="218">
        <f t="shared" si="93"/>
        <v>0</v>
      </c>
      <c r="I120" s="218">
        <f t="shared" si="93"/>
        <v>713</v>
      </c>
      <c r="J120" s="218">
        <f t="shared" si="93"/>
        <v>0</v>
      </c>
      <c r="K120" s="218">
        <f t="shared" si="93"/>
        <v>713</v>
      </c>
      <c r="L120" s="218">
        <f t="shared" si="93"/>
        <v>0</v>
      </c>
      <c r="M120" s="218">
        <f t="shared" si="93"/>
        <v>713</v>
      </c>
      <c r="N120" s="218">
        <f t="shared" si="93"/>
        <v>0</v>
      </c>
      <c r="O120" s="218">
        <f t="shared" si="93"/>
        <v>713</v>
      </c>
      <c r="P120" s="218">
        <f t="shared" si="93"/>
        <v>562</v>
      </c>
      <c r="Q120" s="541">
        <f t="shared" si="91"/>
        <v>0.788218793828892</v>
      </c>
      <c r="R120" s="563"/>
      <c r="S120" s="563"/>
      <c r="T120" s="590">
        <f t="shared" si="92"/>
        <v>151</v>
      </c>
    </row>
    <row r="121" spans="1:20" ht="19.5" customHeight="1" thickBot="1">
      <c r="A121" s="214">
        <v>4</v>
      </c>
      <c r="B121" s="215" t="s">
        <v>12</v>
      </c>
      <c r="C121" s="216" t="s">
        <v>13</v>
      </c>
      <c r="D121" s="217" t="s">
        <v>14</v>
      </c>
      <c r="E121" s="218">
        <v>713</v>
      </c>
      <c r="F121" s="218"/>
      <c r="G121" s="218">
        <f>E121+F121</f>
        <v>713</v>
      </c>
      <c r="H121" s="218"/>
      <c r="I121" s="218">
        <f>G121+H121</f>
        <v>713</v>
      </c>
      <c r="J121" s="218"/>
      <c r="K121" s="218">
        <f>I121+J121</f>
        <v>713</v>
      </c>
      <c r="L121" s="218"/>
      <c r="M121" s="218">
        <f>K121+L121</f>
        <v>713</v>
      </c>
      <c r="N121" s="218"/>
      <c r="O121" s="218">
        <f>M121+N121</f>
        <v>713</v>
      </c>
      <c r="P121" s="218">
        <v>562</v>
      </c>
      <c r="Q121" s="541">
        <f t="shared" si="91"/>
        <v>0.788218793828892</v>
      </c>
      <c r="R121" s="563"/>
      <c r="S121" s="563"/>
      <c r="T121" s="590">
        <f t="shared" si="92"/>
        <v>151</v>
      </c>
    </row>
    <row r="122" spans="1:20" ht="19.5" customHeight="1" thickBot="1">
      <c r="A122" s="214">
        <v>5</v>
      </c>
      <c r="B122" s="215" t="s">
        <v>15</v>
      </c>
      <c r="C122" s="11" t="s">
        <v>16</v>
      </c>
      <c r="D122" s="217" t="s">
        <v>465</v>
      </c>
      <c r="E122" s="218">
        <f aca="true" t="shared" si="94" ref="E122:J122">E123+E124+E125+E126+E127</f>
        <v>28196</v>
      </c>
      <c r="F122" s="218">
        <f t="shared" si="94"/>
        <v>0</v>
      </c>
      <c r="G122" s="218">
        <f t="shared" si="94"/>
        <v>28196</v>
      </c>
      <c r="H122" s="218">
        <f t="shared" si="94"/>
        <v>6770</v>
      </c>
      <c r="I122" s="218">
        <f t="shared" si="94"/>
        <v>34966</v>
      </c>
      <c r="J122" s="218">
        <f t="shared" si="94"/>
        <v>3780</v>
      </c>
      <c r="K122" s="218">
        <f aca="true" t="shared" si="95" ref="K122:P122">K123+K124+K125+K126+K127+K128</f>
        <v>38746</v>
      </c>
      <c r="L122" s="218">
        <f t="shared" si="95"/>
        <v>896</v>
      </c>
      <c r="M122" s="218">
        <f t="shared" si="95"/>
        <v>39642</v>
      </c>
      <c r="N122" s="218">
        <f t="shared" si="95"/>
        <v>1296</v>
      </c>
      <c r="O122" s="218">
        <f t="shared" si="95"/>
        <v>40938</v>
      </c>
      <c r="P122" s="218">
        <f t="shared" si="95"/>
        <v>38853</v>
      </c>
      <c r="Q122" s="541">
        <f t="shared" si="91"/>
        <v>0.9490693243441302</v>
      </c>
      <c r="R122" s="563"/>
      <c r="S122" s="563"/>
      <c r="T122" s="590">
        <f t="shared" si="92"/>
        <v>2085</v>
      </c>
    </row>
    <row r="123" spans="1:20" ht="19.5" customHeight="1" thickBot="1">
      <c r="A123" s="214">
        <v>6</v>
      </c>
      <c r="B123" s="215" t="s">
        <v>17</v>
      </c>
      <c r="C123" s="11" t="s">
        <v>18</v>
      </c>
      <c r="D123" s="217" t="s">
        <v>19</v>
      </c>
      <c r="E123" s="218">
        <v>16800</v>
      </c>
      <c r="F123" s="218"/>
      <c r="G123" s="218">
        <f aca="true" t="shared" si="96" ref="G123:G128">E123+F123</f>
        <v>16800</v>
      </c>
      <c r="H123" s="218">
        <v>6770</v>
      </c>
      <c r="I123" s="218">
        <f aca="true" t="shared" si="97" ref="I123:I128">G123+H123</f>
        <v>23570</v>
      </c>
      <c r="J123" s="218">
        <v>3780</v>
      </c>
      <c r="K123" s="218">
        <f aca="true" t="shared" si="98" ref="K123:K128">I123+J123</f>
        <v>27350</v>
      </c>
      <c r="L123" s="218">
        <v>896</v>
      </c>
      <c r="M123" s="218">
        <f aca="true" t="shared" si="99" ref="M123:M128">K123+L123</f>
        <v>28246</v>
      </c>
      <c r="N123" s="218">
        <v>1296</v>
      </c>
      <c r="O123" s="218">
        <f aca="true" t="shared" si="100" ref="O123:O128">M123+N123</f>
        <v>29542</v>
      </c>
      <c r="P123" s="218">
        <v>29542</v>
      </c>
      <c r="Q123" s="541">
        <f t="shared" si="91"/>
        <v>1</v>
      </c>
      <c r="R123" s="563"/>
      <c r="S123" s="563"/>
      <c r="T123" s="590">
        <f t="shared" si="92"/>
        <v>0</v>
      </c>
    </row>
    <row r="124" spans="1:20" ht="19.5" customHeight="1" thickBot="1">
      <c r="A124" s="214">
        <v>7</v>
      </c>
      <c r="B124" s="215" t="s">
        <v>20</v>
      </c>
      <c r="C124" s="216" t="s">
        <v>21</v>
      </c>
      <c r="D124" s="217" t="s">
        <v>22</v>
      </c>
      <c r="E124" s="218">
        <v>1056</v>
      </c>
      <c r="F124" s="218"/>
      <c r="G124" s="218">
        <f t="shared" si="96"/>
        <v>1056</v>
      </c>
      <c r="H124" s="218"/>
      <c r="I124" s="218">
        <f t="shared" si="97"/>
        <v>1056</v>
      </c>
      <c r="J124" s="218"/>
      <c r="K124" s="218">
        <f t="shared" si="98"/>
        <v>1056</v>
      </c>
      <c r="L124" s="218"/>
      <c r="M124" s="218">
        <f t="shared" si="99"/>
        <v>1056</v>
      </c>
      <c r="N124" s="218"/>
      <c r="O124" s="218">
        <f t="shared" si="100"/>
        <v>1056</v>
      </c>
      <c r="P124" s="218">
        <v>985</v>
      </c>
      <c r="Q124" s="541">
        <f t="shared" si="91"/>
        <v>0.9327651515151515</v>
      </c>
      <c r="R124" s="563"/>
      <c r="S124" s="563"/>
      <c r="T124" s="590">
        <f t="shared" si="92"/>
        <v>71</v>
      </c>
    </row>
    <row r="125" spans="1:20" ht="19.5" customHeight="1" thickBot="1">
      <c r="A125" s="214">
        <v>8</v>
      </c>
      <c r="B125" s="215" t="s">
        <v>23</v>
      </c>
      <c r="C125" s="11" t="s">
        <v>24</v>
      </c>
      <c r="D125" s="217" t="s">
        <v>25</v>
      </c>
      <c r="E125" s="218">
        <v>3576</v>
      </c>
      <c r="F125" s="218"/>
      <c r="G125" s="218">
        <f t="shared" si="96"/>
        <v>3576</v>
      </c>
      <c r="H125" s="218"/>
      <c r="I125" s="218">
        <f t="shared" si="97"/>
        <v>3576</v>
      </c>
      <c r="J125" s="218"/>
      <c r="K125" s="218">
        <f t="shared" si="98"/>
        <v>3576</v>
      </c>
      <c r="L125" s="218"/>
      <c r="M125" s="218">
        <f t="shared" si="99"/>
        <v>3576</v>
      </c>
      <c r="N125" s="218"/>
      <c r="O125" s="218">
        <f t="shared" si="100"/>
        <v>3576</v>
      </c>
      <c r="P125" s="218">
        <v>2694</v>
      </c>
      <c r="Q125" s="541">
        <f t="shared" si="91"/>
        <v>0.7533557046979866</v>
      </c>
      <c r="R125" s="563"/>
      <c r="S125" s="563"/>
      <c r="T125" s="590">
        <f t="shared" si="92"/>
        <v>882</v>
      </c>
    </row>
    <row r="126" spans="1:20" ht="19.5" customHeight="1" thickBot="1">
      <c r="A126" s="214">
        <v>9</v>
      </c>
      <c r="B126" s="215" t="s">
        <v>26</v>
      </c>
      <c r="C126" s="11" t="s">
        <v>27</v>
      </c>
      <c r="D126" s="217" t="s">
        <v>28</v>
      </c>
      <c r="E126" s="218">
        <v>5264</v>
      </c>
      <c r="F126" s="218"/>
      <c r="G126" s="218">
        <f t="shared" si="96"/>
        <v>5264</v>
      </c>
      <c r="H126" s="218"/>
      <c r="I126" s="218">
        <f t="shared" si="97"/>
        <v>5264</v>
      </c>
      <c r="J126" s="218"/>
      <c r="K126" s="218">
        <f t="shared" si="98"/>
        <v>5264</v>
      </c>
      <c r="L126" s="218"/>
      <c r="M126" s="218">
        <f t="shared" si="99"/>
        <v>5264</v>
      </c>
      <c r="N126" s="218"/>
      <c r="O126" s="218">
        <f t="shared" si="100"/>
        <v>5264</v>
      </c>
      <c r="P126" s="218">
        <v>4267</v>
      </c>
      <c r="Q126" s="541">
        <f t="shared" si="91"/>
        <v>0.8106003039513677</v>
      </c>
      <c r="R126" s="563"/>
      <c r="S126" s="563"/>
      <c r="T126" s="590">
        <f t="shared" si="92"/>
        <v>997</v>
      </c>
    </row>
    <row r="127" spans="1:20" ht="19.5" customHeight="1" thickBot="1">
      <c r="A127" s="214">
        <v>10</v>
      </c>
      <c r="B127" s="215" t="s">
        <v>29</v>
      </c>
      <c r="C127" s="11" t="s">
        <v>30</v>
      </c>
      <c r="D127" s="217" t="s">
        <v>31</v>
      </c>
      <c r="E127" s="218">
        <v>1500</v>
      </c>
      <c r="F127" s="218"/>
      <c r="G127" s="218">
        <f t="shared" si="96"/>
        <v>1500</v>
      </c>
      <c r="H127" s="218"/>
      <c r="I127" s="218">
        <f t="shared" si="97"/>
        <v>1500</v>
      </c>
      <c r="J127" s="218"/>
      <c r="K127" s="218">
        <f t="shared" si="98"/>
        <v>1500</v>
      </c>
      <c r="L127" s="218"/>
      <c r="M127" s="218">
        <f t="shared" si="99"/>
        <v>1500</v>
      </c>
      <c r="N127" s="218"/>
      <c r="O127" s="218">
        <f t="shared" si="100"/>
        <v>1500</v>
      </c>
      <c r="P127" s="218">
        <v>1365</v>
      </c>
      <c r="Q127" s="541">
        <f t="shared" si="91"/>
        <v>0.91</v>
      </c>
      <c r="R127" s="563"/>
      <c r="S127" s="563"/>
      <c r="T127" s="590">
        <f t="shared" si="92"/>
        <v>135</v>
      </c>
    </row>
    <row r="128" spans="1:20" ht="19.5" customHeight="1" thickBot="1">
      <c r="A128" s="214">
        <v>11</v>
      </c>
      <c r="B128" s="215" t="s">
        <v>32</v>
      </c>
      <c r="C128" s="11" t="s">
        <v>33</v>
      </c>
      <c r="D128" s="217"/>
      <c r="E128" s="218"/>
      <c r="F128" s="218"/>
      <c r="G128" s="218">
        <f t="shared" si="96"/>
        <v>0</v>
      </c>
      <c r="H128" s="218"/>
      <c r="I128" s="218">
        <f t="shared" si="97"/>
        <v>0</v>
      </c>
      <c r="J128" s="218"/>
      <c r="K128" s="218">
        <f t="shared" si="98"/>
        <v>0</v>
      </c>
      <c r="L128" s="218"/>
      <c r="M128" s="218">
        <f t="shared" si="99"/>
        <v>0</v>
      </c>
      <c r="N128" s="218"/>
      <c r="O128" s="218">
        <f t="shared" si="100"/>
        <v>0</v>
      </c>
      <c r="P128" s="218">
        <v>0</v>
      </c>
      <c r="Q128" s="541" t="e">
        <f t="shared" si="91"/>
        <v>#DIV/0!</v>
      </c>
      <c r="R128" s="563"/>
      <c r="S128" s="563"/>
      <c r="T128" s="590">
        <f t="shared" si="92"/>
        <v>0</v>
      </c>
    </row>
    <row r="129" spans="1:20" ht="19.5" customHeight="1" thickBot="1">
      <c r="A129" s="214">
        <v>12</v>
      </c>
      <c r="B129" s="215" t="s">
        <v>34</v>
      </c>
      <c r="C129" s="11" t="s">
        <v>35</v>
      </c>
      <c r="D129" s="217"/>
      <c r="E129" s="218">
        <f aca="true" t="shared" si="101" ref="E129:K129">E130+E131</f>
        <v>4599</v>
      </c>
      <c r="F129" s="218">
        <f t="shared" si="101"/>
        <v>0</v>
      </c>
      <c r="G129" s="218">
        <f t="shared" si="101"/>
        <v>4599</v>
      </c>
      <c r="H129" s="218">
        <f t="shared" si="101"/>
        <v>1354</v>
      </c>
      <c r="I129" s="218">
        <f t="shared" si="101"/>
        <v>5953</v>
      </c>
      <c r="J129" s="218">
        <f t="shared" si="101"/>
        <v>945</v>
      </c>
      <c r="K129" s="218">
        <f t="shared" si="101"/>
        <v>6898</v>
      </c>
      <c r="L129" s="218">
        <f>L130+L131</f>
        <v>224</v>
      </c>
      <c r="M129" s="218">
        <f>M130+M131</f>
        <v>7122</v>
      </c>
      <c r="N129" s="218">
        <f>N130+N131</f>
        <v>428</v>
      </c>
      <c r="O129" s="218">
        <f>O130+O131</f>
        <v>7550</v>
      </c>
      <c r="P129" s="218">
        <f>P130+P131</f>
        <v>7550</v>
      </c>
      <c r="Q129" s="541">
        <f t="shared" si="91"/>
        <v>1</v>
      </c>
      <c r="R129" s="563"/>
      <c r="S129" s="563"/>
      <c r="T129" s="590">
        <f t="shared" si="92"/>
        <v>0</v>
      </c>
    </row>
    <row r="130" spans="1:20" ht="19.5" customHeight="1" thickBot="1">
      <c r="A130" s="214">
        <v>13</v>
      </c>
      <c r="B130" s="215" t="s">
        <v>36</v>
      </c>
      <c r="C130" s="11" t="s">
        <v>37</v>
      </c>
      <c r="D130" s="217" t="s">
        <v>38</v>
      </c>
      <c r="E130" s="218">
        <v>4599</v>
      </c>
      <c r="F130" s="218"/>
      <c r="G130" s="218">
        <f>E130+F130</f>
        <v>4599</v>
      </c>
      <c r="H130" s="218">
        <v>1354</v>
      </c>
      <c r="I130" s="218">
        <f>G130+H130</f>
        <v>5953</v>
      </c>
      <c r="J130" s="218">
        <v>945</v>
      </c>
      <c r="K130" s="218">
        <f>I130+J130</f>
        <v>6898</v>
      </c>
      <c r="L130" s="218">
        <v>224</v>
      </c>
      <c r="M130" s="218">
        <f>K130+L130</f>
        <v>7122</v>
      </c>
      <c r="N130" s="218">
        <v>370</v>
      </c>
      <c r="O130" s="218">
        <f>M130+N130</f>
        <v>7492</v>
      </c>
      <c r="P130" s="218">
        <v>7492</v>
      </c>
      <c r="Q130" s="541">
        <f t="shared" si="91"/>
        <v>1</v>
      </c>
      <c r="R130" s="563"/>
      <c r="S130" s="563"/>
      <c r="T130" s="590">
        <f t="shared" si="92"/>
        <v>0</v>
      </c>
    </row>
    <row r="131" spans="1:20" ht="19.5" customHeight="1" thickBot="1">
      <c r="A131" s="214">
        <v>14</v>
      </c>
      <c r="B131" s="215" t="s">
        <v>39</v>
      </c>
      <c r="C131" s="11" t="s">
        <v>40</v>
      </c>
      <c r="D131" s="217" t="s">
        <v>41</v>
      </c>
      <c r="E131" s="218"/>
      <c r="F131" s="218"/>
      <c r="G131" s="218">
        <f>E131+F131</f>
        <v>0</v>
      </c>
      <c r="H131" s="218"/>
      <c r="I131" s="218">
        <f>G131+H131</f>
        <v>0</v>
      </c>
      <c r="J131" s="218"/>
      <c r="K131" s="218">
        <f>I131+J131</f>
        <v>0</v>
      </c>
      <c r="L131" s="218"/>
      <c r="M131" s="218">
        <f>K131+L131</f>
        <v>0</v>
      </c>
      <c r="N131" s="218">
        <v>58</v>
      </c>
      <c r="O131" s="218">
        <f>M131+N131</f>
        <v>58</v>
      </c>
      <c r="P131" s="218">
        <v>58</v>
      </c>
      <c r="Q131" s="541">
        <f t="shared" si="91"/>
        <v>1</v>
      </c>
      <c r="R131" s="563"/>
      <c r="S131" s="563"/>
      <c r="T131" s="590">
        <f t="shared" si="92"/>
        <v>0</v>
      </c>
    </row>
    <row r="132" spans="1:20" ht="19.5" customHeight="1" thickBot="1">
      <c r="A132" s="214">
        <v>15</v>
      </c>
      <c r="B132" s="215" t="s">
        <v>42</v>
      </c>
      <c r="C132" s="11" t="s">
        <v>43</v>
      </c>
      <c r="D132" s="217" t="s">
        <v>466</v>
      </c>
      <c r="E132" s="218">
        <f aca="true" t="shared" si="102" ref="E132:P132">E133</f>
        <v>79</v>
      </c>
      <c r="F132" s="218">
        <f t="shared" si="102"/>
        <v>0</v>
      </c>
      <c r="G132" s="218">
        <f t="shared" si="102"/>
        <v>79</v>
      </c>
      <c r="H132" s="218">
        <f t="shared" si="102"/>
        <v>0</v>
      </c>
      <c r="I132" s="218">
        <f t="shared" si="102"/>
        <v>79</v>
      </c>
      <c r="J132" s="218">
        <f t="shared" si="102"/>
        <v>0</v>
      </c>
      <c r="K132" s="218">
        <f t="shared" si="102"/>
        <v>79</v>
      </c>
      <c r="L132" s="218">
        <f t="shared" si="102"/>
        <v>0</v>
      </c>
      <c r="M132" s="218">
        <f t="shared" si="102"/>
        <v>79</v>
      </c>
      <c r="N132" s="218">
        <f t="shared" si="102"/>
        <v>1350</v>
      </c>
      <c r="O132" s="218">
        <f t="shared" si="102"/>
        <v>1429</v>
      </c>
      <c r="P132" s="218">
        <f t="shared" si="102"/>
        <v>1429</v>
      </c>
      <c r="Q132" s="541">
        <f t="shared" si="91"/>
        <v>1</v>
      </c>
      <c r="R132" s="563"/>
      <c r="S132" s="563"/>
      <c r="T132" s="590">
        <f t="shared" si="92"/>
        <v>0</v>
      </c>
    </row>
    <row r="133" spans="1:20" ht="19.5" customHeight="1" thickBot="1">
      <c r="A133" s="214">
        <v>16</v>
      </c>
      <c r="B133" s="215" t="s">
        <v>44</v>
      </c>
      <c r="C133" s="11" t="s">
        <v>45</v>
      </c>
      <c r="D133" s="217" t="s">
        <v>46</v>
      </c>
      <c r="E133" s="218">
        <v>79</v>
      </c>
      <c r="F133" s="218"/>
      <c r="G133" s="218">
        <f>E133+F133</f>
        <v>79</v>
      </c>
      <c r="H133" s="218"/>
      <c r="I133" s="218">
        <f>G133+H133</f>
        <v>79</v>
      </c>
      <c r="J133" s="218"/>
      <c r="K133" s="218">
        <f>I133+J133</f>
        <v>79</v>
      </c>
      <c r="L133" s="218"/>
      <c r="M133" s="218">
        <f>K133+L133</f>
        <v>79</v>
      </c>
      <c r="N133" s="218">
        <v>1350</v>
      </c>
      <c r="O133" s="218">
        <f>M133+N133</f>
        <v>1429</v>
      </c>
      <c r="P133" s="218">
        <v>1429</v>
      </c>
      <c r="Q133" s="541">
        <f t="shared" si="91"/>
        <v>1</v>
      </c>
      <c r="R133" s="563"/>
      <c r="S133" s="563"/>
      <c r="T133" s="590">
        <f t="shared" si="92"/>
        <v>0</v>
      </c>
    </row>
    <row r="134" spans="1:20" ht="19.5" customHeight="1" thickBot="1">
      <c r="A134" s="219">
        <v>17</v>
      </c>
      <c r="B134" s="220" t="s">
        <v>47</v>
      </c>
      <c r="C134" s="195" t="s">
        <v>48</v>
      </c>
      <c r="D134" s="221" t="s">
        <v>470</v>
      </c>
      <c r="E134" s="222">
        <f aca="true" t="shared" si="103" ref="E134:K134">E135+E136+E141+E149</f>
        <v>119658</v>
      </c>
      <c r="F134" s="222">
        <f t="shared" si="103"/>
        <v>0</v>
      </c>
      <c r="G134" s="222">
        <f t="shared" si="103"/>
        <v>119658</v>
      </c>
      <c r="H134" s="222">
        <f t="shared" si="103"/>
        <v>0</v>
      </c>
      <c r="I134" s="222">
        <f t="shared" si="103"/>
        <v>119658</v>
      </c>
      <c r="J134" s="222">
        <f t="shared" si="103"/>
        <v>6125</v>
      </c>
      <c r="K134" s="222">
        <f t="shared" si="103"/>
        <v>125783</v>
      </c>
      <c r="L134" s="222">
        <f>L135+L136+L141+L149</f>
        <v>0</v>
      </c>
      <c r="M134" s="222">
        <f>M135+M136+M141+M149</f>
        <v>125783</v>
      </c>
      <c r="N134" s="222">
        <f>N135+N136+N141+N149</f>
        <v>12613</v>
      </c>
      <c r="O134" s="222">
        <f>O135+O136+O141+O149</f>
        <v>138396</v>
      </c>
      <c r="P134" s="222">
        <f>P135+P136+P141+P149</f>
        <v>137693</v>
      </c>
      <c r="Q134" s="541">
        <f t="shared" si="91"/>
        <v>0.9949203734211971</v>
      </c>
      <c r="R134" s="563"/>
      <c r="S134" s="563"/>
      <c r="T134" s="590">
        <f t="shared" si="92"/>
        <v>703</v>
      </c>
    </row>
    <row r="135" spans="1:20" ht="19.5" customHeight="1" thickBot="1">
      <c r="A135" s="214">
        <v>18</v>
      </c>
      <c r="B135" s="215" t="s">
        <v>49</v>
      </c>
      <c r="C135" s="11" t="s">
        <v>50</v>
      </c>
      <c r="D135" s="217" t="s">
        <v>51</v>
      </c>
      <c r="E135" s="218">
        <v>0</v>
      </c>
      <c r="F135" s="218">
        <v>0</v>
      </c>
      <c r="G135" s="218">
        <v>0</v>
      </c>
      <c r="H135" s="218">
        <v>0</v>
      </c>
      <c r="I135" s="218">
        <v>0</v>
      </c>
      <c r="J135" s="218">
        <v>0</v>
      </c>
      <c r="K135" s="218">
        <v>0</v>
      </c>
      <c r="L135" s="218">
        <v>0</v>
      </c>
      <c r="M135" s="218">
        <v>0</v>
      </c>
      <c r="N135" s="218">
        <v>0</v>
      </c>
      <c r="O135" s="218">
        <v>0</v>
      </c>
      <c r="P135" s="218">
        <v>0</v>
      </c>
      <c r="Q135" s="541" t="e">
        <f t="shared" si="91"/>
        <v>#DIV/0!</v>
      </c>
      <c r="R135" s="563"/>
      <c r="S135" s="563"/>
      <c r="T135" s="590">
        <f t="shared" si="92"/>
        <v>0</v>
      </c>
    </row>
    <row r="136" spans="1:20" ht="19.5" customHeight="1" thickBot="1">
      <c r="A136" s="214">
        <v>19</v>
      </c>
      <c r="B136" s="215" t="s">
        <v>52</v>
      </c>
      <c r="C136" s="11" t="s">
        <v>53</v>
      </c>
      <c r="D136" s="217" t="s">
        <v>89</v>
      </c>
      <c r="E136" s="218">
        <f aca="true" t="shared" si="104" ref="E136:K136">E137+E138+E139+E140</f>
        <v>38700</v>
      </c>
      <c r="F136" s="218">
        <f t="shared" si="104"/>
        <v>0</v>
      </c>
      <c r="G136" s="218">
        <f t="shared" si="104"/>
        <v>38700</v>
      </c>
      <c r="H136" s="218">
        <f t="shared" si="104"/>
        <v>0</v>
      </c>
      <c r="I136" s="218">
        <f t="shared" si="104"/>
        <v>38700</v>
      </c>
      <c r="J136" s="218">
        <f t="shared" si="104"/>
        <v>0</v>
      </c>
      <c r="K136" s="218">
        <f t="shared" si="104"/>
        <v>38700</v>
      </c>
      <c r="L136" s="218">
        <f>L137+L138+L139+L140</f>
        <v>0</v>
      </c>
      <c r="M136" s="218">
        <f>M137+M138+M139+M140</f>
        <v>38700</v>
      </c>
      <c r="N136" s="218">
        <f>N137+N138+N139+N140</f>
        <v>12613</v>
      </c>
      <c r="O136" s="218">
        <f>O137+O138+O139+O140</f>
        <v>51313</v>
      </c>
      <c r="P136" s="218">
        <f>P137+P138+P139+P140</f>
        <v>51098</v>
      </c>
      <c r="Q136" s="541">
        <f t="shared" si="91"/>
        <v>0.9958100286477111</v>
      </c>
      <c r="R136" s="563"/>
      <c r="S136" s="563"/>
      <c r="T136" s="590">
        <f t="shared" si="92"/>
        <v>215</v>
      </c>
    </row>
    <row r="137" spans="1:20" ht="19.5" customHeight="1" thickBot="1">
      <c r="A137" s="214">
        <v>20</v>
      </c>
      <c r="B137" s="215" t="s">
        <v>54</v>
      </c>
      <c r="C137" s="11" t="s">
        <v>55</v>
      </c>
      <c r="D137" s="217" t="s">
        <v>56</v>
      </c>
      <c r="E137" s="218">
        <v>800</v>
      </c>
      <c r="F137" s="218"/>
      <c r="G137" s="218">
        <f>E137+F137</f>
        <v>800</v>
      </c>
      <c r="H137" s="218"/>
      <c r="I137" s="218">
        <f>G137+H137</f>
        <v>800</v>
      </c>
      <c r="J137" s="218"/>
      <c r="K137" s="218">
        <f>I137+J137</f>
        <v>800</v>
      </c>
      <c r="L137" s="218"/>
      <c r="M137" s="218">
        <f>K137+L137</f>
        <v>800</v>
      </c>
      <c r="N137" s="218"/>
      <c r="O137" s="218">
        <f>M137+N137</f>
        <v>800</v>
      </c>
      <c r="P137" s="218">
        <v>677</v>
      </c>
      <c r="Q137" s="541">
        <f t="shared" si="91"/>
        <v>0.84625</v>
      </c>
      <c r="R137" s="563"/>
      <c r="S137" s="563"/>
      <c r="T137" s="590">
        <f t="shared" si="92"/>
        <v>123</v>
      </c>
    </row>
    <row r="138" spans="1:20" ht="19.5" customHeight="1" thickBot="1">
      <c r="A138" s="214">
        <v>21</v>
      </c>
      <c r="B138" s="215" t="s">
        <v>57</v>
      </c>
      <c r="C138" s="11" t="s">
        <v>58</v>
      </c>
      <c r="D138" s="217" t="s">
        <v>59</v>
      </c>
      <c r="E138" s="218">
        <v>5400</v>
      </c>
      <c r="F138" s="218"/>
      <c r="G138" s="218">
        <f>E138+F138</f>
        <v>5400</v>
      </c>
      <c r="H138" s="218"/>
      <c r="I138" s="218">
        <f>G138+H138</f>
        <v>5400</v>
      </c>
      <c r="J138" s="218"/>
      <c r="K138" s="218">
        <f>I138+J138</f>
        <v>5400</v>
      </c>
      <c r="L138" s="218"/>
      <c r="M138" s="218">
        <f>K138+L138</f>
        <v>5400</v>
      </c>
      <c r="N138" s="218"/>
      <c r="O138" s="218">
        <f>M138+N138</f>
        <v>5400</v>
      </c>
      <c r="P138" s="218">
        <v>5308</v>
      </c>
      <c r="Q138" s="541">
        <f t="shared" si="91"/>
        <v>0.9829629629629629</v>
      </c>
      <c r="R138" s="563"/>
      <c r="S138" s="563"/>
      <c r="T138" s="590">
        <f t="shared" si="92"/>
        <v>92</v>
      </c>
    </row>
    <row r="139" spans="1:20" ht="19.5" customHeight="1" thickBot="1">
      <c r="A139" s="214">
        <v>22</v>
      </c>
      <c r="B139" s="215" t="s">
        <v>60</v>
      </c>
      <c r="C139" s="11" t="s">
        <v>61</v>
      </c>
      <c r="D139" s="217" t="s">
        <v>468</v>
      </c>
      <c r="E139" s="218">
        <v>30000</v>
      </c>
      <c r="F139" s="218"/>
      <c r="G139" s="218">
        <f>E139+F139</f>
        <v>30000</v>
      </c>
      <c r="H139" s="218"/>
      <c r="I139" s="218">
        <f>G139+H139</f>
        <v>30000</v>
      </c>
      <c r="J139" s="218"/>
      <c r="K139" s="218">
        <f>I139+J139</f>
        <v>30000</v>
      </c>
      <c r="L139" s="218"/>
      <c r="M139" s="218">
        <f>K139+L139</f>
        <v>30000</v>
      </c>
      <c r="N139" s="218">
        <v>12296</v>
      </c>
      <c r="O139" s="218">
        <f>M139+N139</f>
        <v>42296</v>
      </c>
      <c r="P139" s="218">
        <v>42296</v>
      </c>
      <c r="Q139" s="541">
        <f t="shared" si="91"/>
        <v>1</v>
      </c>
      <c r="R139" s="563"/>
      <c r="S139" s="563"/>
      <c r="T139" s="590">
        <f t="shared" si="92"/>
        <v>0</v>
      </c>
    </row>
    <row r="140" spans="1:20" ht="19.5" customHeight="1" thickBot="1">
      <c r="A140" s="214">
        <v>23</v>
      </c>
      <c r="B140" s="215" t="s">
        <v>63</v>
      </c>
      <c r="C140" s="11" t="s">
        <v>64</v>
      </c>
      <c r="D140" s="217" t="s">
        <v>467</v>
      </c>
      <c r="E140" s="218">
        <v>2500</v>
      </c>
      <c r="F140" s="218"/>
      <c r="G140" s="218">
        <f>E140+F140</f>
        <v>2500</v>
      </c>
      <c r="H140" s="218"/>
      <c r="I140" s="218">
        <f>G140+H140</f>
        <v>2500</v>
      </c>
      <c r="J140" s="218"/>
      <c r="K140" s="218">
        <f>I140+J140</f>
        <v>2500</v>
      </c>
      <c r="L140" s="218"/>
      <c r="M140" s="218">
        <f>K140+L140</f>
        <v>2500</v>
      </c>
      <c r="N140" s="218">
        <v>317</v>
      </c>
      <c r="O140" s="218">
        <f>M140+N140</f>
        <v>2817</v>
      </c>
      <c r="P140" s="218">
        <v>2817</v>
      </c>
      <c r="Q140" s="541">
        <f t="shared" si="91"/>
        <v>1</v>
      </c>
      <c r="R140" s="563"/>
      <c r="S140" s="563"/>
      <c r="T140" s="590">
        <f t="shared" si="92"/>
        <v>0</v>
      </c>
    </row>
    <row r="141" spans="1:20" ht="19.5" customHeight="1" thickBot="1">
      <c r="A141" s="214">
        <v>24</v>
      </c>
      <c r="B141" s="215" t="s">
        <v>65</v>
      </c>
      <c r="C141" s="11" t="s">
        <v>66</v>
      </c>
      <c r="D141" s="217"/>
      <c r="E141" s="218">
        <f aca="true" t="shared" si="105" ref="E141:K141">E142+E143+E144+E145+E146+E147+E148</f>
        <v>79638</v>
      </c>
      <c r="F141" s="218">
        <f t="shared" si="105"/>
        <v>0</v>
      </c>
      <c r="G141" s="218">
        <f t="shared" si="105"/>
        <v>79638</v>
      </c>
      <c r="H141" s="218">
        <f t="shared" si="105"/>
        <v>0</v>
      </c>
      <c r="I141" s="218">
        <f t="shared" si="105"/>
        <v>79638</v>
      </c>
      <c r="J141" s="218">
        <f t="shared" si="105"/>
        <v>6125</v>
      </c>
      <c r="K141" s="218">
        <f t="shared" si="105"/>
        <v>85763</v>
      </c>
      <c r="L141" s="218">
        <f>L142+L143+L144+L145+L146+L147+L148</f>
        <v>0</v>
      </c>
      <c r="M141" s="218">
        <f>M142+M143+M144+M145+M146+M147+M148</f>
        <v>85763</v>
      </c>
      <c r="N141" s="218">
        <f>N142+N143+N144+N145+N146+N147+N148</f>
        <v>0</v>
      </c>
      <c r="O141" s="218">
        <f>O142+O143+O144+O145+O146+O147+O148</f>
        <v>85763</v>
      </c>
      <c r="P141" s="218">
        <f>P142+P143+P144+P145+P146+P147+P148</f>
        <v>85336</v>
      </c>
      <c r="Q141" s="541">
        <f t="shared" si="91"/>
        <v>0.9950211629723774</v>
      </c>
      <c r="R141" s="563"/>
      <c r="S141" s="563"/>
      <c r="T141" s="590">
        <f t="shared" si="92"/>
        <v>427</v>
      </c>
    </row>
    <row r="142" spans="1:20" ht="19.5" customHeight="1" thickBot="1">
      <c r="A142" s="214">
        <v>25</v>
      </c>
      <c r="B142" s="215" t="s">
        <v>67</v>
      </c>
      <c r="C142" s="11" t="s">
        <v>68</v>
      </c>
      <c r="D142" s="217" t="s">
        <v>72</v>
      </c>
      <c r="E142" s="218">
        <v>16602</v>
      </c>
      <c r="F142" s="218"/>
      <c r="G142" s="218">
        <f aca="true" t="shared" si="106" ref="G142:G148">E142+F142</f>
        <v>16602</v>
      </c>
      <c r="H142" s="218"/>
      <c r="I142" s="218">
        <f aca="true" t="shared" si="107" ref="I142:I148">G142+H142</f>
        <v>16602</v>
      </c>
      <c r="J142" s="218"/>
      <c r="K142" s="218">
        <f aca="true" t="shared" si="108" ref="K142:K148">I142+J142</f>
        <v>16602</v>
      </c>
      <c r="L142" s="218"/>
      <c r="M142" s="218">
        <f aca="true" t="shared" si="109" ref="M142:M148">K142+L142</f>
        <v>16602</v>
      </c>
      <c r="N142" s="218"/>
      <c r="O142" s="218">
        <f aca="true" t="shared" si="110" ref="O142:O148">M142+N142</f>
        <v>16602</v>
      </c>
      <c r="P142" s="218">
        <v>16602</v>
      </c>
      <c r="Q142" s="541">
        <f t="shared" si="91"/>
        <v>1</v>
      </c>
      <c r="R142" s="563"/>
      <c r="S142" s="563"/>
      <c r="T142" s="590">
        <f t="shared" si="92"/>
        <v>0</v>
      </c>
    </row>
    <row r="143" spans="1:20" ht="19.5" customHeight="1" thickBot="1">
      <c r="A143" s="214">
        <v>23</v>
      </c>
      <c r="B143" s="215" t="s">
        <v>70</v>
      </c>
      <c r="C143" s="11" t="s">
        <v>71</v>
      </c>
      <c r="D143" s="217" t="s">
        <v>75</v>
      </c>
      <c r="E143" s="218">
        <v>53656</v>
      </c>
      <c r="F143" s="218"/>
      <c r="G143" s="218">
        <f t="shared" si="106"/>
        <v>53656</v>
      </c>
      <c r="H143" s="218"/>
      <c r="I143" s="218">
        <f t="shared" si="107"/>
        <v>53656</v>
      </c>
      <c r="J143" s="218">
        <v>6125</v>
      </c>
      <c r="K143" s="218">
        <f t="shared" si="108"/>
        <v>59781</v>
      </c>
      <c r="L143" s="218"/>
      <c r="M143" s="218">
        <f t="shared" si="109"/>
        <v>59781</v>
      </c>
      <c r="N143" s="218"/>
      <c r="O143" s="218">
        <f t="shared" si="110"/>
        <v>59781</v>
      </c>
      <c r="P143" s="218">
        <v>59781</v>
      </c>
      <c r="Q143" s="541">
        <f t="shared" si="91"/>
        <v>1</v>
      </c>
      <c r="R143" s="563"/>
      <c r="S143" s="563"/>
      <c r="T143" s="590">
        <f t="shared" si="92"/>
        <v>0</v>
      </c>
    </row>
    <row r="144" spans="1:20" ht="19.5" customHeight="1" thickBot="1">
      <c r="A144" s="214">
        <v>27</v>
      </c>
      <c r="B144" s="215" t="s">
        <v>73</v>
      </c>
      <c r="C144" s="11" t="s">
        <v>74</v>
      </c>
      <c r="D144" s="217"/>
      <c r="E144" s="218"/>
      <c r="F144" s="218"/>
      <c r="G144" s="218">
        <f t="shared" si="106"/>
        <v>0</v>
      </c>
      <c r="H144" s="218"/>
      <c r="I144" s="218">
        <f t="shared" si="107"/>
        <v>0</v>
      </c>
      <c r="J144" s="218"/>
      <c r="K144" s="218">
        <f t="shared" si="108"/>
        <v>0</v>
      </c>
      <c r="L144" s="218"/>
      <c r="M144" s="218">
        <f t="shared" si="109"/>
        <v>0</v>
      </c>
      <c r="N144" s="218"/>
      <c r="O144" s="218">
        <f t="shared" si="110"/>
        <v>0</v>
      </c>
      <c r="P144" s="218"/>
      <c r="Q144" s="541" t="e">
        <f t="shared" si="91"/>
        <v>#DIV/0!</v>
      </c>
      <c r="R144" s="563"/>
      <c r="S144" s="563"/>
      <c r="T144" s="590">
        <f t="shared" si="92"/>
        <v>0</v>
      </c>
    </row>
    <row r="145" spans="1:20" ht="19.5" customHeight="1" thickBot="1">
      <c r="A145" s="214">
        <v>28</v>
      </c>
      <c r="B145" s="215" t="s">
        <v>76</v>
      </c>
      <c r="C145" s="11" t="s">
        <v>77</v>
      </c>
      <c r="D145" s="217" t="s">
        <v>78</v>
      </c>
      <c r="E145" s="218">
        <v>9000</v>
      </c>
      <c r="F145" s="218"/>
      <c r="G145" s="218">
        <f t="shared" si="106"/>
        <v>9000</v>
      </c>
      <c r="H145" s="218"/>
      <c r="I145" s="218">
        <f t="shared" si="107"/>
        <v>9000</v>
      </c>
      <c r="J145" s="218"/>
      <c r="K145" s="218">
        <f t="shared" si="108"/>
        <v>9000</v>
      </c>
      <c r="L145" s="218"/>
      <c r="M145" s="218">
        <f t="shared" si="109"/>
        <v>9000</v>
      </c>
      <c r="N145" s="218"/>
      <c r="O145" s="218">
        <f t="shared" si="110"/>
        <v>9000</v>
      </c>
      <c r="P145" s="218">
        <v>8689</v>
      </c>
      <c r="Q145" s="541">
        <f t="shared" si="91"/>
        <v>0.9654444444444444</v>
      </c>
      <c r="R145" s="563"/>
      <c r="S145" s="563"/>
      <c r="T145" s="590">
        <f t="shared" si="92"/>
        <v>311</v>
      </c>
    </row>
    <row r="146" spans="1:20" ht="19.5" customHeight="1" thickBot="1">
      <c r="A146" s="214">
        <v>29</v>
      </c>
      <c r="B146" s="215" t="s">
        <v>79</v>
      </c>
      <c r="C146" s="11" t="s">
        <v>80</v>
      </c>
      <c r="D146" s="217" t="s">
        <v>81</v>
      </c>
      <c r="E146" s="218">
        <v>100</v>
      </c>
      <c r="F146" s="218"/>
      <c r="G146" s="218">
        <f t="shared" si="106"/>
        <v>100</v>
      </c>
      <c r="H146" s="218"/>
      <c r="I146" s="218">
        <f t="shared" si="107"/>
        <v>100</v>
      </c>
      <c r="J146" s="218"/>
      <c r="K146" s="218">
        <f t="shared" si="108"/>
        <v>100</v>
      </c>
      <c r="L146" s="218"/>
      <c r="M146" s="218">
        <f t="shared" si="109"/>
        <v>100</v>
      </c>
      <c r="N146" s="218"/>
      <c r="O146" s="218">
        <f t="shared" si="110"/>
        <v>100</v>
      </c>
      <c r="P146" s="218">
        <v>55</v>
      </c>
      <c r="Q146" s="541">
        <f t="shared" si="91"/>
        <v>0.55</v>
      </c>
      <c r="R146" s="563"/>
      <c r="S146" s="563"/>
      <c r="T146" s="590">
        <f t="shared" si="92"/>
        <v>45</v>
      </c>
    </row>
    <row r="147" spans="1:20" ht="19.5" customHeight="1" thickBot="1">
      <c r="A147" s="214">
        <v>30</v>
      </c>
      <c r="B147" s="215" t="s">
        <v>82</v>
      </c>
      <c r="C147" s="11" t="s">
        <v>83</v>
      </c>
      <c r="D147" s="217" t="s">
        <v>84</v>
      </c>
      <c r="E147" s="218">
        <v>280</v>
      </c>
      <c r="F147" s="218">
        <v>0</v>
      </c>
      <c r="G147" s="218">
        <f t="shared" si="106"/>
        <v>280</v>
      </c>
      <c r="H147" s="218">
        <v>-280</v>
      </c>
      <c r="I147" s="218">
        <f t="shared" si="107"/>
        <v>0</v>
      </c>
      <c r="J147" s="218"/>
      <c r="K147" s="218">
        <f t="shared" si="108"/>
        <v>0</v>
      </c>
      <c r="L147" s="218"/>
      <c r="M147" s="218">
        <f t="shared" si="109"/>
        <v>0</v>
      </c>
      <c r="N147" s="218"/>
      <c r="O147" s="218">
        <f t="shared" si="110"/>
        <v>0</v>
      </c>
      <c r="P147" s="218"/>
      <c r="Q147" s="541" t="e">
        <f t="shared" si="91"/>
        <v>#DIV/0!</v>
      </c>
      <c r="R147" s="563"/>
      <c r="S147" s="563"/>
      <c r="T147" s="590">
        <f t="shared" si="92"/>
        <v>0</v>
      </c>
    </row>
    <row r="148" spans="1:20" ht="19.5" customHeight="1" thickBot="1">
      <c r="A148" s="214">
        <v>31</v>
      </c>
      <c r="B148" s="215" t="s">
        <v>451</v>
      </c>
      <c r="C148" s="11" t="s">
        <v>450</v>
      </c>
      <c r="D148" s="217" t="s">
        <v>469</v>
      </c>
      <c r="E148" s="218"/>
      <c r="F148" s="218">
        <v>0</v>
      </c>
      <c r="G148" s="218">
        <f t="shared" si="106"/>
        <v>0</v>
      </c>
      <c r="H148" s="218">
        <v>280</v>
      </c>
      <c r="I148" s="218">
        <f t="shared" si="107"/>
        <v>280</v>
      </c>
      <c r="J148" s="218"/>
      <c r="K148" s="218">
        <f t="shared" si="108"/>
        <v>280</v>
      </c>
      <c r="L148" s="218"/>
      <c r="M148" s="218">
        <f t="shared" si="109"/>
        <v>280</v>
      </c>
      <c r="N148" s="218"/>
      <c r="O148" s="218">
        <f t="shared" si="110"/>
        <v>280</v>
      </c>
      <c r="P148" s="218">
        <v>209</v>
      </c>
      <c r="Q148" s="541">
        <f t="shared" si="91"/>
        <v>0.7464285714285714</v>
      </c>
      <c r="R148" s="563"/>
      <c r="S148" s="563"/>
      <c r="T148" s="590">
        <f t="shared" si="92"/>
        <v>71</v>
      </c>
    </row>
    <row r="149" spans="1:20" ht="19.5" customHeight="1" thickBot="1">
      <c r="A149" s="214">
        <v>31</v>
      </c>
      <c r="B149" s="215" t="s">
        <v>85</v>
      </c>
      <c r="C149" s="11" t="s">
        <v>86</v>
      </c>
      <c r="D149" s="217"/>
      <c r="E149" s="218">
        <f aca="true" t="shared" si="111" ref="E149:K149">E150+E151</f>
        <v>1320</v>
      </c>
      <c r="F149" s="218">
        <f t="shared" si="111"/>
        <v>0</v>
      </c>
      <c r="G149" s="218">
        <f t="shared" si="111"/>
        <v>1320</v>
      </c>
      <c r="H149" s="218">
        <f t="shared" si="111"/>
        <v>0</v>
      </c>
      <c r="I149" s="218">
        <f t="shared" si="111"/>
        <v>1320</v>
      </c>
      <c r="J149" s="218">
        <f t="shared" si="111"/>
        <v>0</v>
      </c>
      <c r="K149" s="218">
        <f t="shared" si="111"/>
        <v>1320</v>
      </c>
      <c r="L149" s="218">
        <f>L150+L151</f>
        <v>0</v>
      </c>
      <c r="M149" s="218">
        <f>M150+M151</f>
        <v>1320</v>
      </c>
      <c r="N149" s="218">
        <f>N150+N151</f>
        <v>0</v>
      </c>
      <c r="O149" s="218">
        <f>O150+O151</f>
        <v>1320</v>
      </c>
      <c r="P149" s="218">
        <f>P150+P151</f>
        <v>1259</v>
      </c>
      <c r="Q149" s="541">
        <f t="shared" si="91"/>
        <v>0.9537878787878787</v>
      </c>
      <c r="R149" s="563"/>
      <c r="S149" s="563"/>
      <c r="T149" s="590">
        <f t="shared" si="92"/>
        <v>61</v>
      </c>
    </row>
    <row r="150" spans="1:20" ht="19.5" customHeight="1" thickBot="1">
      <c r="A150" s="214">
        <v>32</v>
      </c>
      <c r="B150" s="215" t="s">
        <v>87</v>
      </c>
      <c r="C150" s="11" t="s">
        <v>88</v>
      </c>
      <c r="D150" s="217" t="s">
        <v>69</v>
      </c>
      <c r="E150" s="218">
        <v>320</v>
      </c>
      <c r="F150" s="218"/>
      <c r="G150" s="218">
        <f>E150+F150</f>
        <v>320</v>
      </c>
      <c r="H150" s="218"/>
      <c r="I150" s="218">
        <f>G150+H150</f>
        <v>320</v>
      </c>
      <c r="J150" s="218"/>
      <c r="K150" s="218">
        <f>I150+J150</f>
        <v>320</v>
      </c>
      <c r="L150" s="218"/>
      <c r="M150" s="218">
        <f>K150+L150</f>
        <v>320</v>
      </c>
      <c r="N150" s="218"/>
      <c r="O150" s="218">
        <f>M150+N150</f>
        <v>320</v>
      </c>
      <c r="P150" s="218">
        <v>350</v>
      </c>
      <c r="Q150" s="541">
        <f t="shared" si="91"/>
        <v>1.09375</v>
      </c>
      <c r="R150" s="563"/>
      <c r="S150" s="563"/>
      <c r="T150" s="590">
        <f t="shared" si="92"/>
        <v>-30</v>
      </c>
    </row>
    <row r="151" spans="1:20" ht="19.5" customHeight="1" thickBot="1">
      <c r="A151" s="214">
        <v>33</v>
      </c>
      <c r="B151" s="227" t="s">
        <v>90</v>
      </c>
      <c r="C151" s="228" t="s">
        <v>91</v>
      </c>
      <c r="D151" s="229" t="s">
        <v>92</v>
      </c>
      <c r="E151" s="261">
        <v>1000</v>
      </c>
      <c r="F151" s="261"/>
      <c r="G151" s="218">
        <f>E151+F151</f>
        <v>1000</v>
      </c>
      <c r="H151" s="261"/>
      <c r="I151" s="218">
        <f>G151+H151</f>
        <v>1000</v>
      </c>
      <c r="J151" s="261"/>
      <c r="K151" s="218">
        <f>I151+J151</f>
        <v>1000</v>
      </c>
      <c r="L151" s="261"/>
      <c r="M151" s="218">
        <f>K151+L151</f>
        <v>1000</v>
      </c>
      <c r="N151" s="261"/>
      <c r="O151" s="218">
        <f>M151+N151</f>
        <v>1000</v>
      </c>
      <c r="P151" s="261">
        <v>909</v>
      </c>
      <c r="Q151" s="541">
        <f t="shared" si="91"/>
        <v>0.909</v>
      </c>
      <c r="R151" s="563"/>
      <c r="S151" s="563"/>
      <c r="T151" s="590">
        <f t="shared" si="92"/>
        <v>91</v>
      </c>
    </row>
    <row r="152" spans="1:20" ht="19.5" customHeight="1" thickBot="1">
      <c r="A152" s="208">
        <v>34</v>
      </c>
      <c r="B152" s="209" t="s">
        <v>93</v>
      </c>
      <c r="C152" s="189" t="s">
        <v>94</v>
      </c>
      <c r="D152" s="210"/>
      <c r="E152" s="211">
        <f aca="true" t="shared" si="112" ref="E152:P152">E153</f>
        <v>46559</v>
      </c>
      <c r="F152" s="211">
        <f t="shared" si="112"/>
        <v>0</v>
      </c>
      <c r="G152" s="211">
        <f t="shared" si="112"/>
        <v>46559</v>
      </c>
      <c r="H152" s="211">
        <f t="shared" si="112"/>
        <v>6771</v>
      </c>
      <c r="I152" s="211">
        <f t="shared" si="112"/>
        <v>53330</v>
      </c>
      <c r="J152" s="211">
        <f t="shared" si="112"/>
        <v>5657</v>
      </c>
      <c r="K152" s="211">
        <f t="shared" si="112"/>
        <v>58987</v>
      </c>
      <c r="L152" s="211">
        <f t="shared" si="112"/>
        <v>9638</v>
      </c>
      <c r="M152" s="211">
        <f t="shared" si="112"/>
        <v>68625</v>
      </c>
      <c r="N152" s="211">
        <f t="shared" si="112"/>
        <v>0</v>
      </c>
      <c r="O152" s="211">
        <f t="shared" si="112"/>
        <v>68625</v>
      </c>
      <c r="P152" s="211">
        <f t="shared" si="112"/>
        <v>68625</v>
      </c>
      <c r="Q152" s="541">
        <f t="shared" si="91"/>
        <v>1</v>
      </c>
      <c r="R152" s="563"/>
      <c r="S152" s="563"/>
      <c r="T152" s="590">
        <f t="shared" si="92"/>
        <v>0</v>
      </c>
    </row>
    <row r="153" spans="1:20" ht="19.5" customHeight="1" thickBot="1">
      <c r="A153" s="226">
        <v>35</v>
      </c>
      <c r="B153" s="238" t="s">
        <v>8</v>
      </c>
      <c r="C153" s="10" t="s">
        <v>95</v>
      </c>
      <c r="D153" s="239"/>
      <c r="E153" s="240">
        <f aca="true" t="shared" si="113" ref="E153:K153">E154+E155+E156+E157+E158+E159</f>
        <v>46559</v>
      </c>
      <c r="F153" s="240">
        <f t="shared" si="113"/>
        <v>0</v>
      </c>
      <c r="G153" s="240">
        <f t="shared" si="113"/>
        <v>46559</v>
      </c>
      <c r="H153" s="240">
        <f t="shared" si="113"/>
        <v>6771</v>
      </c>
      <c r="I153" s="240">
        <f t="shared" si="113"/>
        <v>53330</v>
      </c>
      <c r="J153" s="240">
        <f t="shared" si="113"/>
        <v>5657</v>
      </c>
      <c r="K153" s="240">
        <f t="shared" si="113"/>
        <v>58987</v>
      </c>
      <c r="L153" s="240">
        <f>L154+L155+L156+L157+L158+L159</f>
        <v>9638</v>
      </c>
      <c r="M153" s="240">
        <f>M154+M155+M156+M157+M158+M159</f>
        <v>68625</v>
      </c>
      <c r="N153" s="240">
        <f>N154+N155+N156+N157+N158+N159</f>
        <v>0</v>
      </c>
      <c r="O153" s="240">
        <f>O154+O155+O156+O157+O158+O159</f>
        <v>68625</v>
      </c>
      <c r="P153" s="240">
        <f>P154+P155+P156+P157+P158+P159</f>
        <v>68625</v>
      </c>
      <c r="Q153" s="541">
        <f t="shared" si="91"/>
        <v>1</v>
      </c>
      <c r="R153" s="563"/>
      <c r="S153" s="563"/>
      <c r="T153" s="590">
        <f t="shared" si="92"/>
        <v>0</v>
      </c>
    </row>
    <row r="154" spans="1:20" ht="19.5" customHeight="1" thickBot="1">
      <c r="A154" s="214">
        <v>36</v>
      </c>
      <c r="B154" s="215" t="s">
        <v>10</v>
      </c>
      <c r="C154" s="11" t="s">
        <v>185</v>
      </c>
      <c r="D154" s="217" t="s">
        <v>99</v>
      </c>
      <c r="E154" s="218">
        <v>33968</v>
      </c>
      <c r="F154" s="218"/>
      <c r="G154" s="218">
        <v>33968</v>
      </c>
      <c r="H154" s="218">
        <v>-1539</v>
      </c>
      <c r="I154" s="218">
        <f aca="true" t="shared" si="114" ref="I154:I159">G154+H154</f>
        <v>32429</v>
      </c>
      <c r="J154" s="218">
        <v>2318</v>
      </c>
      <c r="K154" s="218">
        <f aca="true" t="shared" si="115" ref="K154:K159">I154+J154</f>
        <v>34747</v>
      </c>
      <c r="L154" s="218">
        <v>-242</v>
      </c>
      <c r="M154" s="218">
        <f aca="true" t="shared" si="116" ref="M154:M159">K154+L154</f>
        <v>34505</v>
      </c>
      <c r="N154" s="218"/>
      <c r="O154" s="218">
        <f aca="true" t="shared" si="117" ref="O154:O159">M154+N154</f>
        <v>34505</v>
      </c>
      <c r="P154" s="218">
        <v>34505</v>
      </c>
      <c r="Q154" s="541">
        <f t="shared" si="91"/>
        <v>1</v>
      </c>
      <c r="R154" s="563"/>
      <c r="S154" s="563"/>
      <c r="T154" s="590">
        <f t="shared" si="92"/>
        <v>0</v>
      </c>
    </row>
    <row r="155" spans="1:21" ht="19.5" customHeight="1" thickBot="1">
      <c r="A155" s="226">
        <v>37</v>
      </c>
      <c r="B155" s="215" t="s">
        <v>97</v>
      </c>
      <c r="C155" s="11" t="s">
        <v>98</v>
      </c>
      <c r="D155" s="217" t="s">
        <v>471</v>
      </c>
      <c r="E155" s="218"/>
      <c r="F155" s="218"/>
      <c r="G155" s="218"/>
      <c r="H155" s="218">
        <v>3164</v>
      </c>
      <c r="I155" s="218">
        <f t="shared" si="114"/>
        <v>3164</v>
      </c>
      <c r="J155" s="218"/>
      <c r="K155" s="218">
        <f t="shared" si="115"/>
        <v>3164</v>
      </c>
      <c r="L155" s="218">
        <v>589</v>
      </c>
      <c r="M155" s="218">
        <f t="shared" si="116"/>
        <v>3753</v>
      </c>
      <c r="N155" s="218"/>
      <c r="O155" s="218">
        <f t="shared" si="117"/>
        <v>3753</v>
      </c>
      <c r="P155" s="218">
        <v>3753</v>
      </c>
      <c r="Q155" s="541">
        <f t="shared" si="91"/>
        <v>1</v>
      </c>
      <c r="R155" s="563"/>
      <c r="S155" s="563"/>
      <c r="T155" s="590">
        <f t="shared" si="92"/>
        <v>0</v>
      </c>
      <c r="U155" s="203">
        <v>529</v>
      </c>
    </row>
    <row r="156" spans="1:21" ht="19.5" customHeight="1" thickBot="1">
      <c r="A156" s="214">
        <v>38</v>
      </c>
      <c r="B156" s="223" t="s">
        <v>34</v>
      </c>
      <c r="C156" s="224" t="s">
        <v>100</v>
      </c>
      <c r="D156" s="225" t="s">
        <v>101</v>
      </c>
      <c r="E156" s="218">
        <v>12591</v>
      </c>
      <c r="F156" s="218"/>
      <c r="G156" s="218">
        <v>12591</v>
      </c>
      <c r="H156" s="218">
        <v>4975</v>
      </c>
      <c r="I156" s="218">
        <f t="shared" si="114"/>
        <v>17566</v>
      </c>
      <c r="J156" s="218">
        <f>45+3294</f>
        <v>3339</v>
      </c>
      <c r="K156" s="218">
        <f t="shared" si="115"/>
        <v>20905</v>
      </c>
      <c r="L156" s="218">
        <v>3742</v>
      </c>
      <c r="M156" s="218">
        <f t="shared" si="116"/>
        <v>24647</v>
      </c>
      <c r="N156" s="218"/>
      <c r="O156" s="218">
        <f t="shared" si="117"/>
        <v>24647</v>
      </c>
      <c r="P156" s="218">
        <v>24647</v>
      </c>
      <c r="Q156" s="541">
        <f t="shared" si="91"/>
        <v>1</v>
      </c>
      <c r="R156" s="563"/>
      <c r="S156" s="563"/>
      <c r="T156" s="590">
        <f t="shared" si="92"/>
        <v>0</v>
      </c>
      <c r="U156" s="203">
        <v>992</v>
      </c>
    </row>
    <row r="157" spans="1:20" ht="19.5" customHeight="1" thickBot="1">
      <c r="A157" s="226">
        <v>39</v>
      </c>
      <c r="B157" s="215" t="s">
        <v>42</v>
      </c>
      <c r="C157" s="11" t="s">
        <v>102</v>
      </c>
      <c r="D157" s="217"/>
      <c r="E157" s="218"/>
      <c r="F157" s="218"/>
      <c r="G157" s="218"/>
      <c r="H157" s="218"/>
      <c r="I157" s="218">
        <f t="shared" si="114"/>
        <v>0</v>
      </c>
      <c r="J157" s="218"/>
      <c r="K157" s="218">
        <f t="shared" si="115"/>
        <v>0</v>
      </c>
      <c r="L157" s="218"/>
      <c r="M157" s="218">
        <f t="shared" si="116"/>
        <v>0</v>
      </c>
      <c r="N157" s="218"/>
      <c r="O157" s="218">
        <f t="shared" si="117"/>
        <v>0</v>
      </c>
      <c r="P157" s="218">
        <v>0</v>
      </c>
      <c r="Q157" s="541" t="e">
        <f t="shared" si="91"/>
        <v>#DIV/0!</v>
      </c>
      <c r="R157" s="563"/>
      <c r="S157" s="563"/>
      <c r="T157" s="590">
        <f t="shared" si="92"/>
        <v>0</v>
      </c>
    </row>
    <row r="158" spans="1:20" ht="19.5" customHeight="1" thickBot="1">
      <c r="A158" s="214">
        <v>40</v>
      </c>
      <c r="B158" s="215" t="s">
        <v>103</v>
      </c>
      <c r="C158" s="11" t="s">
        <v>104</v>
      </c>
      <c r="D158" s="217" t="s">
        <v>472</v>
      </c>
      <c r="E158" s="218"/>
      <c r="F158" s="218"/>
      <c r="G158" s="218"/>
      <c r="H158" s="218">
        <v>171</v>
      </c>
      <c r="I158" s="218">
        <f t="shared" si="114"/>
        <v>171</v>
      </c>
      <c r="J158" s="218"/>
      <c r="K158" s="218">
        <f t="shared" si="115"/>
        <v>171</v>
      </c>
      <c r="L158" s="218">
        <v>5549</v>
      </c>
      <c r="M158" s="218">
        <f t="shared" si="116"/>
        <v>5720</v>
      </c>
      <c r="N158" s="218"/>
      <c r="O158" s="218">
        <f t="shared" si="117"/>
        <v>5720</v>
      </c>
      <c r="P158" s="218">
        <v>5720</v>
      </c>
      <c r="Q158" s="541">
        <f t="shared" si="91"/>
        <v>1</v>
      </c>
      <c r="R158" s="563"/>
      <c r="S158" s="563"/>
      <c r="T158" s="590">
        <f t="shared" si="92"/>
        <v>0</v>
      </c>
    </row>
    <row r="159" spans="1:20" ht="19.5" customHeight="1" thickBot="1">
      <c r="A159" s="226">
        <v>41</v>
      </c>
      <c r="B159" s="243" t="s">
        <v>105</v>
      </c>
      <c r="C159" s="190" t="s">
        <v>106</v>
      </c>
      <c r="D159" s="244" t="s">
        <v>473</v>
      </c>
      <c r="E159" s="262"/>
      <c r="F159" s="262"/>
      <c r="G159" s="262"/>
      <c r="H159" s="262">
        <v>0</v>
      </c>
      <c r="I159" s="218">
        <f t="shared" si="114"/>
        <v>0</v>
      </c>
      <c r="J159" s="262">
        <v>0</v>
      </c>
      <c r="K159" s="218">
        <f t="shared" si="115"/>
        <v>0</v>
      </c>
      <c r="L159" s="262">
        <v>0</v>
      </c>
      <c r="M159" s="218">
        <f t="shared" si="116"/>
        <v>0</v>
      </c>
      <c r="N159" s="262"/>
      <c r="O159" s="218">
        <f t="shared" si="117"/>
        <v>0</v>
      </c>
      <c r="P159" s="262">
        <v>0</v>
      </c>
      <c r="Q159" s="541" t="e">
        <f t="shared" si="91"/>
        <v>#DIV/0!</v>
      </c>
      <c r="R159" s="563"/>
      <c r="S159" s="563"/>
      <c r="T159" s="590">
        <f t="shared" si="92"/>
        <v>0</v>
      </c>
    </row>
    <row r="160" spans="1:20" ht="19.5" customHeight="1" thickBot="1">
      <c r="A160" s="208">
        <v>42</v>
      </c>
      <c r="B160" s="209" t="s">
        <v>107</v>
      </c>
      <c r="C160" s="189" t="s">
        <v>108</v>
      </c>
      <c r="D160" s="210"/>
      <c r="E160" s="211">
        <f aca="true" t="shared" si="118" ref="E160:P160">E161</f>
        <v>0</v>
      </c>
      <c r="F160" s="211">
        <f t="shared" si="118"/>
        <v>0</v>
      </c>
      <c r="G160" s="211">
        <f t="shared" si="118"/>
        <v>0</v>
      </c>
      <c r="H160" s="211">
        <f t="shared" si="118"/>
        <v>0</v>
      </c>
      <c r="I160" s="211">
        <f t="shared" si="118"/>
        <v>0</v>
      </c>
      <c r="J160" s="211">
        <f t="shared" si="118"/>
        <v>0</v>
      </c>
      <c r="K160" s="211">
        <f t="shared" si="118"/>
        <v>0</v>
      </c>
      <c r="L160" s="211">
        <f t="shared" si="118"/>
        <v>0</v>
      </c>
      <c r="M160" s="211">
        <f t="shared" si="118"/>
        <v>0</v>
      </c>
      <c r="N160" s="211">
        <f t="shared" si="118"/>
        <v>0</v>
      </c>
      <c r="O160" s="211">
        <f t="shared" si="118"/>
        <v>0</v>
      </c>
      <c r="P160" s="211">
        <f t="shared" si="118"/>
        <v>17</v>
      </c>
      <c r="Q160" s="541" t="e">
        <f t="shared" si="91"/>
        <v>#DIV/0!</v>
      </c>
      <c r="R160" s="563"/>
      <c r="S160" s="563"/>
      <c r="T160" s="590">
        <f t="shared" si="92"/>
        <v>-17</v>
      </c>
    </row>
    <row r="161" spans="1:20" ht="19.5" customHeight="1" thickBot="1">
      <c r="A161" s="230">
        <v>43</v>
      </c>
      <c r="B161" s="263" t="s">
        <v>8</v>
      </c>
      <c r="C161" s="264" t="s">
        <v>109</v>
      </c>
      <c r="D161" s="265" t="s">
        <v>110</v>
      </c>
      <c r="E161" s="266"/>
      <c r="F161" s="266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>
        <v>17</v>
      </c>
      <c r="Q161" s="541" t="e">
        <f t="shared" si="91"/>
        <v>#DIV/0!</v>
      </c>
      <c r="R161" s="563"/>
      <c r="S161" s="563"/>
      <c r="T161" s="590">
        <f t="shared" si="92"/>
        <v>-17</v>
      </c>
    </row>
    <row r="162" spans="1:20" s="233" customFormat="1" ht="19.5" customHeight="1">
      <c r="A162" s="617" t="s">
        <v>186</v>
      </c>
      <c r="B162" s="617"/>
      <c r="C162" s="617"/>
      <c r="D162" s="617"/>
      <c r="E162" s="617"/>
      <c r="Q162" s="511"/>
      <c r="R162" s="511"/>
      <c r="S162" s="511"/>
      <c r="T162" s="590">
        <f t="shared" si="92"/>
        <v>0</v>
      </c>
    </row>
    <row r="163" spans="1:20" ht="19.5" customHeight="1">
      <c r="A163" s="203" t="s">
        <v>583</v>
      </c>
      <c r="B163" s="591"/>
      <c r="C163" s="591"/>
      <c r="D163" s="591"/>
      <c r="E163" s="591"/>
      <c r="F163" s="591"/>
      <c r="G163" s="591"/>
      <c r="H163" s="591"/>
      <c r="I163" s="591"/>
      <c r="J163" s="591"/>
      <c r="K163" s="591"/>
      <c r="L163" s="591"/>
      <c r="M163" s="591"/>
      <c r="N163" s="591"/>
      <c r="O163" s="591"/>
      <c r="P163" s="591"/>
      <c r="Q163" s="592"/>
      <c r="R163" s="592"/>
      <c r="S163" s="592"/>
      <c r="T163" s="590">
        <f t="shared" si="92"/>
        <v>0</v>
      </c>
    </row>
    <row r="164" spans="1:20" ht="19.5" customHeight="1">
      <c r="A164" s="203" t="s">
        <v>575</v>
      </c>
      <c r="B164" s="234"/>
      <c r="C164" s="235"/>
      <c r="D164" s="236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512"/>
      <c r="R164" s="512"/>
      <c r="S164" s="512"/>
      <c r="T164" s="590">
        <f t="shared" si="92"/>
        <v>0</v>
      </c>
    </row>
    <row r="165" spans="2:20" ht="19.5" customHeight="1" thickBot="1">
      <c r="B165" s="234"/>
      <c r="C165" s="235"/>
      <c r="D165" s="236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512"/>
      <c r="R165" s="512"/>
      <c r="S165" s="512"/>
      <c r="T165" s="590">
        <f t="shared" si="92"/>
        <v>0</v>
      </c>
    </row>
    <row r="166" spans="1:20" ht="19.5" customHeight="1" thickBot="1">
      <c r="A166" s="208">
        <v>45</v>
      </c>
      <c r="B166" s="209" t="s">
        <v>112</v>
      </c>
      <c r="C166" s="189" t="s">
        <v>113</v>
      </c>
      <c r="D166" s="210" t="s">
        <v>480</v>
      </c>
      <c r="E166" s="211">
        <f aca="true" t="shared" si="119" ref="E166:K166">E167+E173</f>
        <v>32065</v>
      </c>
      <c r="F166" s="211">
        <f t="shared" si="119"/>
        <v>0</v>
      </c>
      <c r="G166" s="211">
        <f t="shared" si="119"/>
        <v>32065</v>
      </c>
      <c r="H166" s="211">
        <f t="shared" si="119"/>
        <v>1759</v>
      </c>
      <c r="I166" s="211">
        <f t="shared" si="119"/>
        <v>33824</v>
      </c>
      <c r="J166" s="211">
        <f t="shared" si="119"/>
        <v>1241</v>
      </c>
      <c r="K166" s="211">
        <f t="shared" si="119"/>
        <v>35065</v>
      </c>
      <c r="L166" s="211">
        <f>L167+L173</f>
        <v>2421</v>
      </c>
      <c r="M166" s="211">
        <f>M167+M173</f>
        <v>37486</v>
      </c>
      <c r="N166" s="211">
        <f>N167+N173</f>
        <v>0</v>
      </c>
      <c r="O166" s="211">
        <f>O167+O173</f>
        <v>37486</v>
      </c>
      <c r="P166" s="211">
        <f>P167+P173+P176</f>
        <v>38466</v>
      </c>
      <c r="Q166" s="541">
        <f>P166/O166</f>
        <v>1.026143093421544</v>
      </c>
      <c r="R166" s="563"/>
      <c r="S166" s="563"/>
      <c r="T166" s="590">
        <f t="shared" si="92"/>
        <v>-980</v>
      </c>
    </row>
    <row r="167" spans="1:20" ht="19.5" customHeight="1" thickBot="1">
      <c r="A167" s="226">
        <v>46</v>
      </c>
      <c r="B167" s="238" t="s">
        <v>8</v>
      </c>
      <c r="C167" s="10" t="s">
        <v>114</v>
      </c>
      <c r="D167" s="239" t="s">
        <v>477</v>
      </c>
      <c r="E167" s="240">
        <f>E168+E169</f>
        <v>25076</v>
      </c>
      <c r="F167" s="240">
        <f>F168</f>
        <v>0</v>
      </c>
      <c r="G167" s="240">
        <f>G168+G169</f>
        <v>25076</v>
      </c>
      <c r="H167" s="240">
        <f>H168+H169</f>
        <v>1759</v>
      </c>
      <c r="I167" s="240">
        <f>I168+I169</f>
        <v>26835</v>
      </c>
      <c r="J167" s="240">
        <f>J168+J169+J170</f>
        <v>1241</v>
      </c>
      <c r="K167" s="240">
        <f aca="true" t="shared" si="120" ref="K167:P167">K168+K169+K170+K171+K172</f>
        <v>28076</v>
      </c>
      <c r="L167" s="240">
        <f t="shared" si="120"/>
        <v>2421</v>
      </c>
      <c r="M167" s="240">
        <f t="shared" si="120"/>
        <v>30497</v>
      </c>
      <c r="N167" s="240">
        <f t="shared" si="120"/>
        <v>0</v>
      </c>
      <c r="O167" s="240">
        <f t="shared" si="120"/>
        <v>30497</v>
      </c>
      <c r="P167" s="240">
        <f t="shared" si="120"/>
        <v>30458</v>
      </c>
      <c r="Q167" s="541">
        <f aca="true" t="shared" si="121" ref="Q167:Q188">P167/O167</f>
        <v>0.9987211856903958</v>
      </c>
      <c r="R167" s="563"/>
      <c r="S167" s="563"/>
      <c r="T167" s="590">
        <f t="shared" si="92"/>
        <v>39</v>
      </c>
    </row>
    <row r="168" spans="1:20" ht="19.5" customHeight="1" thickBot="1">
      <c r="A168" s="214">
        <v>47</v>
      </c>
      <c r="B168" s="215" t="s">
        <v>10</v>
      </c>
      <c r="C168" s="11" t="s">
        <v>115</v>
      </c>
      <c r="D168" s="217" t="s">
        <v>476</v>
      </c>
      <c r="E168" s="218">
        <v>25076</v>
      </c>
      <c r="F168" s="218"/>
      <c r="G168" s="218">
        <v>25076</v>
      </c>
      <c r="H168" s="218"/>
      <c r="I168" s="218">
        <f>G168+H168</f>
        <v>25076</v>
      </c>
      <c r="J168" s="218"/>
      <c r="K168" s="218">
        <f>I168+J168</f>
        <v>25076</v>
      </c>
      <c r="L168" s="218"/>
      <c r="M168" s="218">
        <f>K168+L168</f>
        <v>25076</v>
      </c>
      <c r="N168" s="218"/>
      <c r="O168" s="218">
        <f>M168+N168</f>
        <v>25076</v>
      </c>
      <c r="P168" s="218">
        <v>24269</v>
      </c>
      <c r="Q168" s="541">
        <f t="shared" si="121"/>
        <v>0.9678178337852927</v>
      </c>
      <c r="R168" s="563"/>
      <c r="S168" s="563"/>
      <c r="T168" s="590">
        <f t="shared" si="92"/>
        <v>807</v>
      </c>
    </row>
    <row r="169" spans="1:21" ht="19.5" customHeight="1" thickBot="1">
      <c r="A169" s="226">
        <v>48</v>
      </c>
      <c r="B169" s="215" t="s">
        <v>97</v>
      </c>
      <c r="C169" s="11" t="s">
        <v>458</v>
      </c>
      <c r="D169" s="217" t="s">
        <v>475</v>
      </c>
      <c r="E169" s="218"/>
      <c r="F169" s="218"/>
      <c r="G169" s="218">
        <v>0</v>
      </c>
      <c r="H169" s="218">
        <v>1759</v>
      </c>
      <c r="I169" s="218">
        <f>G169+H169</f>
        <v>1759</v>
      </c>
      <c r="J169" s="218">
        <v>116</v>
      </c>
      <c r="K169" s="218">
        <f>I169+J169</f>
        <v>1875</v>
      </c>
      <c r="L169" s="218">
        <v>255</v>
      </c>
      <c r="M169" s="218">
        <f>K169+L169</f>
        <v>2130</v>
      </c>
      <c r="N169" s="218">
        <v>-235</v>
      </c>
      <c r="O169" s="218">
        <f>M169+N169</f>
        <v>1895</v>
      </c>
      <c r="P169" s="218">
        <v>2130</v>
      </c>
      <c r="Q169" s="541">
        <f t="shared" si="121"/>
        <v>1.1240105540897098</v>
      </c>
      <c r="R169" s="563"/>
      <c r="S169" s="563"/>
      <c r="T169" s="590">
        <f t="shared" si="92"/>
        <v>-235</v>
      </c>
      <c r="U169" s="203">
        <v>235</v>
      </c>
    </row>
    <row r="170" spans="1:20" ht="19.5" customHeight="1" thickBot="1">
      <c r="A170" s="214">
        <v>49</v>
      </c>
      <c r="B170" s="215" t="s">
        <v>34</v>
      </c>
      <c r="C170" s="11" t="s">
        <v>500</v>
      </c>
      <c r="D170" s="217"/>
      <c r="E170" s="218"/>
      <c r="F170" s="218"/>
      <c r="G170" s="218"/>
      <c r="H170" s="218"/>
      <c r="I170" s="218"/>
      <c r="J170" s="218">
        <v>1125</v>
      </c>
      <c r="K170" s="218">
        <f>I170+J170</f>
        <v>1125</v>
      </c>
      <c r="L170" s="218">
        <v>1189</v>
      </c>
      <c r="M170" s="218">
        <f>K170+L170</f>
        <v>2314</v>
      </c>
      <c r="N170" s="218">
        <v>235</v>
      </c>
      <c r="O170" s="218">
        <f>M170+N170</f>
        <v>2549</v>
      </c>
      <c r="P170" s="218">
        <v>3082</v>
      </c>
      <c r="Q170" s="541">
        <f t="shared" si="121"/>
        <v>1.2091016084739112</v>
      </c>
      <c r="R170" s="563"/>
      <c r="S170" s="563"/>
      <c r="T170" s="590">
        <f t="shared" si="92"/>
        <v>-533</v>
      </c>
    </row>
    <row r="171" spans="1:21" ht="19.5" customHeight="1" thickBot="1">
      <c r="A171" s="226">
        <v>50</v>
      </c>
      <c r="B171" s="215" t="s">
        <v>42</v>
      </c>
      <c r="C171" s="11" t="s">
        <v>538</v>
      </c>
      <c r="D171" s="217"/>
      <c r="E171" s="218"/>
      <c r="F171" s="218"/>
      <c r="G171" s="218"/>
      <c r="H171" s="218"/>
      <c r="I171" s="218"/>
      <c r="J171" s="218"/>
      <c r="K171" s="218">
        <f>I171+J171</f>
        <v>0</v>
      </c>
      <c r="L171" s="218">
        <v>820</v>
      </c>
      <c r="M171" s="218">
        <f>K171+L171</f>
        <v>820</v>
      </c>
      <c r="N171" s="218"/>
      <c r="O171" s="218">
        <f>M171+N171</f>
        <v>820</v>
      </c>
      <c r="P171" s="218">
        <v>820</v>
      </c>
      <c r="Q171" s="541">
        <f t="shared" si="121"/>
        <v>1</v>
      </c>
      <c r="R171" s="563"/>
      <c r="S171" s="563"/>
      <c r="T171" s="590">
        <f t="shared" si="92"/>
        <v>0</v>
      </c>
      <c r="U171" s="203">
        <v>50</v>
      </c>
    </row>
    <row r="172" spans="1:20" ht="19.5" customHeight="1" thickBot="1">
      <c r="A172" s="226">
        <v>51</v>
      </c>
      <c r="B172" s="215" t="s">
        <v>103</v>
      </c>
      <c r="C172" s="11" t="s">
        <v>546</v>
      </c>
      <c r="D172" s="217"/>
      <c r="E172" s="218"/>
      <c r="F172" s="218"/>
      <c r="G172" s="218"/>
      <c r="H172" s="218"/>
      <c r="I172" s="218"/>
      <c r="J172" s="218"/>
      <c r="K172" s="218">
        <f>I172+J172</f>
        <v>0</v>
      </c>
      <c r="L172" s="218">
        <v>157</v>
      </c>
      <c r="M172" s="218">
        <f>K172+L172</f>
        <v>157</v>
      </c>
      <c r="N172" s="218"/>
      <c r="O172" s="218">
        <f>M172+N172</f>
        <v>157</v>
      </c>
      <c r="P172" s="218">
        <v>157</v>
      </c>
      <c r="Q172" s="541">
        <f t="shared" si="121"/>
        <v>1</v>
      </c>
      <c r="R172" s="563"/>
      <c r="S172" s="563"/>
      <c r="T172" s="590">
        <f t="shared" si="92"/>
        <v>0</v>
      </c>
    </row>
    <row r="173" spans="1:20" ht="19.5" customHeight="1" thickBot="1">
      <c r="A173" s="214">
        <v>52</v>
      </c>
      <c r="B173" s="215" t="s">
        <v>47</v>
      </c>
      <c r="C173" s="11" t="s">
        <v>116</v>
      </c>
      <c r="D173" s="217" t="s">
        <v>478</v>
      </c>
      <c r="E173" s="218">
        <f aca="true" t="shared" si="122" ref="E173:P173">E174</f>
        <v>6989</v>
      </c>
      <c r="F173" s="218">
        <f t="shared" si="122"/>
        <v>0</v>
      </c>
      <c r="G173" s="218">
        <f t="shared" si="122"/>
        <v>6989</v>
      </c>
      <c r="H173" s="218">
        <f t="shared" si="122"/>
        <v>0</v>
      </c>
      <c r="I173" s="218">
        <f t="shared" si="122"/>
        <v>6989</v>
      </c>
      <c r="J173" s="218">
        <f t="shared" si="122"/>
        <v>0</v>
      </c>
      <c r="K173" s="218">
        <f t="shared" si="122"/>
        <v>6989</v>
      </c>
      <c r="L173" s="218">
        <f t="shared" si="122"/>
        <v>0</v>
      </c>
      <c r="M173" s="218">
        <f t="shared" si="122"/>
        <v>6989</v>
      </c>
      <c r="N173" s="218">
        <f t="shared" si="122"/>
        <v>0</v>
      </c>
      <c r="O173" s="218">
        <f t="shared" si="122"/>
        <v>6989</v>
      </c>
      <c r="P173" s="218">
        <f t="shared" si="122"/>
        <v>6989</v>
      </c>
      <c r="Q173" s="541">
        <f t="shared" si="121"/>
        <v>1</v>
      </c>
      <c r="R173" s="563"/>
      <c r="S173" s="563"/>
      <c r="T173" s="590">
        <f t="shared" si="92"/>
        <v>0</v>
      </c>
    </row>
    <row r="174" spans="1:20" ht="19.5" customHeight="1" thickBot="1">
      <c r="A174" s="226">
        <v>53</v>
      </c>
      <c r="B174" s="215" t="s">
        <v>49</v>
      </c>
      <c r="C174" s="224" t="s">
        <v>117</v>
      </c>
      <c r="D174" s="225" t="s">
        <v>479</v>
      </c>
      <c r="E174" s="262">
        <v>6989</v>
      </c>
      <c r="F174" s="262"/>
      <c r="G174" s="262">
        <v>6989</v>
      </c>
      <c r="H174" s="262"/>
      <c r="I174" s="262">
        <v>6989</v>
      </c>
      <c r="J174" s="262"/>
      <c r="K174" s="262">
        <v>6989</v>
      </c>
      <c r="L174" s="262"/>
      <c r="M174" s="262">
        <v>6989</v>
      </c>
      <c r="N174" s="262"/>
      <c r="O174" s="262">
        <v>6989</v>
      </c>
      <c r="P174" s="262">
        <v>6989</v>
      </c>
      <c r="Q174" s="541">
        <f t="shared" si="121"/>
        <v>1</v>
      </c>
      <c r="R174" s="563"/>
      <c r="S174" s="563"/>
      <c r="T174" s="590">
        <f t="shared" si="92"/>
        <v>0</v>
      </c>
    </row>
    <row r="175" spans="1:20" ht="19.5" customHeight="1" thickBot="1">
      <c r="A175" s="214">
        <v>54</v>
      </c>
      <c r="B175" s="243"/>
      <c r="C175" s="228" t="s">
        <v>439</v>
      </c>
      <c r="D175" s="229"/>
      <c r="E175" s="261">
        <v>6989</v>
      </c>
      <c r="F175" s="261"/>
      <c r="G175" s="261">
        <v>6989</v>
      </c>
      <c r="H175" s="261"/>
      <c r="I175" s="261">
        <v>6989</v>
      </c>
      <c r="J175" s="261"/>
      <c r="K175" s="261">
        <v>6989</v>
      </c>
      <c r="L175" s="261"/>
      <c r="M175" s="261">
        <v>6989</v>
      </c>
      <c r="N175" s="261"/>
      <c r="O175" s="261">
        <v>6989</v>
      </c>
      <c r="P175" s="261">
        <v>6989</v>
      </c>
      <c r="Q175" s="541">
        <f t="shared" si="121"/>
        <v>1</v>
      </c>
      <c r="R175" s="563"/>
      <c r="S175" s="563"/>
      <c r="T175" s="590">
        <f t="shared" si="92"/>
        <v>0</v>
      </c>
    </row>
    <row r="176" spans="1:20" ht="19.5" customHeight="1" thickBot="1">
      <c r="A176" s="226">
        <v>55</v>
      </c>
      <c r="B176" s="227" t="s">
        <v>141</v>
      </c>
      <c r="C176" s="228" t="s">
        <v>540</v>
      </c>
      <c r="D176" s="56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>
        <v>1019</v>
      </c>
      <c r="Q176" s="541" t="e">
        <f t="shared" si="121"/>
        <v>#DIV/0!</v>
      </c>
      <c r="R176" s="563"/>
      <c r="S176" s="563"/>
      <c r="T176" s="590">
        <f t="shared" si="92"/>
        <v>-1019</v>
      </c>
    </row>
    <row r="177" spans="1:20" ht="19.5" customHeight="1" thickBot="1">
      <c r="A177" s="208">
        <v>56</v>
      </c>
      <c r="B177" s="209" t="s">
        <v>119</v>
      </c>
      <c r="C177" s="189" t="s">
        <v>120</v>
      </c>
      <c r="D177" s="210" t="s">
        <v>482</v>
      </c>
      <c r="E177" s="211">
        <f aca="true" t="shared" si="123" ref="E177:K177">E178+E179</f>
        <v>5040</v>
      </c>
      <c r="F177" s="211">
        <f t="shared" si="123"/>
        <v>0</v>
      </c>
      <c r="G177" s="211">
        <f t="shared" si="123"/>
        <v>5040</v>
      </c>
      <c r="H177" s="211">
        <f t="shared" si="123"/>
        <v>0</v>
      </c>
      <c r="I177" s="211">
        <f t="shared" si="123"/>
        <v>5040</v>
      </c>
      <c r="J177" s="211">
        <f t="shared" si="123"/>
        <v>2149</v>
      </c>
      <c r="K177" s="211">
        <f t="shared" si="123"/>
        <v>7189</v>
      </c>
      <c r="L177" s="211">
        <f>L178+L179</f>
        <v>720</v>
      </c>
      <c r="M177" s="211">
        <f>M178+M179</f>
        <v>7909</v>
      </c>
      <c r="N177" s="211">
        <f>N178+N179</f>
        <v>0</v>
      </c>
      <c r="O177" s="211">
        <f>O178+O179</f>
        <v>7909</v>
      </c>
      <c r="P177" s="211">
        <f>P178+P179</f>
        <v>7909</v>
      </c>
      <c r="Q177" s="541">
        <f t="shared" si="121"/>
        <v>1</v>
      </c>
      <c r="R177" s="563"/>
      <c r="S177" s="563"/>
      <c r="T177" s="590">
        <f t="shared" si="92"/>
        <v>0</v>
      </c>
    </row>
    <row r="178" spans="1:21" ht="19.5" customHeight="1" thickBot="1">
      <c r="A178" s="226">
        <v>57</v>
      </c>
      <c r="B178" s="238" t="s">
        <v>8</v>
      </c>
      <c r="C178" s="10" t="s">
        <v>121</v>
      </c>
      <c r="D178" s="239" t="s">
        <v>481</v>
      </c>
      <c r="E178" s="240">
        <v>5040</v>
      </c>
      <c r="F178" s="240"/>
      <c r="G178" s="240">
        <v>5040</v>
      </c>
      <c r="H178" s="240"/>
      <c r="I178" s="240">
        <v>5040</v>
      </c>
      <c r="J178" s="240">
        <v>2000</v>
      </c>
      <c r="K178" s="240">
        <f>J178+I178</f>
        <v>7040</v>
      </c>
      <c r="L178" s="240">
        <v>420</v>
      </c>
      <c r="M178" s="240">
        <f>L178+K178</f>
        <v>7460</v>
      </c>
      <c r="N178" s="240"/>
      <c r="O178" s="240">
        <f>N178+M178</f>
        <v>7460</v>
      </c>
      <c r="P178" s="240">
        <v>7460</v>
      </c>
      <c r="Q178" s="541">
        <f t="shared" si="121"/>
        <v>1</v>
      </c>
      <c r="R178" s="563"/>
      <c r="S178" s="563"/>
      <c r="T178" s="590">
        <f t="shared" si="92"/>
        <v>0</v>
      </c>
      <c r="U178" s="203">
        <v>300</v>
      </c>
    </row>
    <row r="179" spans="1:20" ht="19.5" customHeight="1" thickBot="1">
      <c r="A179" s="245">
        <v>58</v>
      </c>
      <c r="B179" s="223" t="s">
        <v>47</v>
      </c>
      <c r="C179" s="224" t="s">
        <v>122</v>
      </c>
      <c r="D179" s="225"/>
      <c r="E179" s="262"/>
      <c r="F179" s="262"/>
      <c r="G179" s="262"/>
      <c r="H179" s="262"/>
      <c r="I179" s="262"/>
      <c r="J179" s="262">
        <v>149</v>
      </c>
      <c r="K179" s="240">
        <f>J179+I179</f>
        <v>149</v>
      </c>
      <c r="L179" s="262">
        <v>300</v>
      </c>
      <c r="M179" s="240">
        <f>L179+K179</f>
        <v>449</v>
      </c>
      <c r="N179" s="262"/>
      <c r="O179" s="240">
        <f>N179+M179</f>
        <v>449</v>
      </c>
      <c r="P179" s="262">
        <v>449</v>
      </c>
      <c r="Q179" s="541">
        <f t="shared" si="121"/>
        <v>1</v>
      </c>
      <c r="R179" s="563"/>
      <c r="S179" s="563"/>
      <c r="T179" s="590">
        <f t="shared" si="92"/>
        <v>0</v>
      </c>
    </row>
    <row r="180" spans="1:20" ht="19.5" customHeight="1" thickBot="1">
      <c r="A180" s="208">
        <v>59</v>
      </c>
      <c r="B180" s="209" t="s">
        <v>123</v>
      </c>
      <c r="C180" s="246" t="s">
        <v>124</v>
      </c>
      <c r="D180" s="210" t="s">
        <v>125</v>
      </c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541" t="e">
        <f t="shared" si="121"/>
        <v>#DIV/0!</v>
      </c>
      <c r="R180" s="563"/>
      <c r="S180" s="563"/>
      <c r="T180" s="590">
        <f t="shared" si="92"/>
        <v>0</v>
      </c>
    </row>
    <row r="181" spans="1:20" ht="19.5" customHeight="1" thickBot="1">
      <c r="A181" s="208">
        <v>60</v>
      </c>
      <c r="B181" s="209" t="s">
        <v>126</v>
      </c>
      <c r="C181" s="189" t="s">
        <v>127</v>
      </c>
      <c r="D181" s="210"/>
      <c r="E181" s="211">
        <f aca="true" t="shared" si="124" ref="E181:P181">E182</f>
        <v>0</v>
      </c>
      <c r="F181" s="211">
        <f t="shared" si="124"/>
        <v>0</v>
      </c>
      <c r="G181" s="211">
        <f t="shared" si="124"/>
        <v>0</v>
      </c>
      <c r="H181" s="211">
        <f t="shared" si="124"/>
        <v>0</v>
      </c>
      <c r="I181" s="211">
        <f t="shared" si="124"/>
        <v>0</v>
      </c>
      <c r="J181" s="211">
        <f t="shared" si="124"/>
        <v>0</v>
      </c>
      <c r="K181" s="211">
        <f t="shared" si="124"/>
        <v>0</v>
      </c>
      <c r="L181" s="211">
        <f t="shared" si="124"/>
        <v>0</v>
      </c>
      <c r="M181" s="211">
        <f t="shared" si="124"/>
        <v>0</v>
      </c>
      <c r="N181" s="211">
        <f t="shared" si="124"/>
        <v>0</v>
      </c>
      <c r="O181" s="211">
        <f t="shared" si="124"/>
        <v>0</v>
      </c>
      <c r="P181" s="211">
        <f t="shared" si="124"/>
        <v>0</v>
      </c>
      <c r="Q181" s="541" t="e">
        <f t="shared" si="121"/>
        <v>#DIV/0!</v>
      </c>
      <c r="R181" s="563"/>
      <c r="S181" s="563"/>
      <c r="T181" s="590">
        <f t="shared" si="92"/>
        <v>0</v>
      </c>
    </row>
    <row r="182" spans="1:20" ht="19.5" customHeight="1" thickBot="1">
      <c r="A182" s="226">
        <v>61</v>
      </c>
      <c r="B182" s="238" t="s">
        <v>8</v>
      </c>
      <c r="C182" s="10" t="s">
        <v>128</v>
      </c>
      <c r="D182" s="239" t="s">
        <v>129</v>
      </c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541" t="e">
        <f t="shared" si="121"/>
        <v>#DIV/0!</v>
      </c>
      <c r="R182" s="563"/>
      <c r="S182" s="563"/>
      <c r="T182" s="590">
        <f t="shared" si="92"/>
        <v>0</v>
      </c>
    </row>
    <row r="183" spans="1:20" ht="19.5" customHeight="1" thickBot="1">
      <c r="A183" s="241">
        <v>62</v>
      </c>
      <c r="B183" s="223" t="s">
        <v>47</v>
      </c>
      <c r="C183" s="247" t="s">
        <v>130</v>
      </c>
      <c r="D183" s="225"/>
      <c r="E183" s="262"/>
      <c r="F183" s="262"/>
      <c r="G183" s="262"/>
      <c r="H183" s="262"/>
      <c r="I183" s="262"/>
      <c r="J183" s="262"/>
      <c r="K183" s="262"/>
      <c r="L183" s="262"/>
      <c r="M183" s="262"/>
      <c r="N183" s="262"/>
      <c r="O183" s="262"/>
      <c r="P183" s="262"/>
      <c r="Q183" s="541" t="e">
        <f t="shared" si="121"/>
        <v>#DIV/0!</v>
      </c>
      <c r="R183" s="563"/>
      <c r="S183" s="563"/>
      <c r="T183" s="590">
        <f aca="true" t="shared" si="125" ref="T183:T217">O183-P183</f>
        <v>0</v>
      </c>
    </row>
    <row r="184" spans="1:20" ht="19.5" customHeight="1" thickBot="1">
      <c r="A184" s="208">
        <v>63</v>
      </c>
      <c r="B184" s="209" t="s">
        <v>131</v>
      </c>
      <c r="C184" s="189" t="s">
        <v>132</v>
      </c>
      <c r="D184" s="210"/>
      <c r="E184" s="211">
        <f aca="true" t="shared" si="126" ref="E184:K184">E185+E186</f>
        <v>17524</v>
      </c>
      <c r="F184" s="211">
        <f t="shared" si="126"/>
        <v>0</v>
      </c>
      <c r="G184" s="211">
        <f t="shared" si="126"/>
        <v>17524</v>
      </c>
      <c r="H184" s="211">
        <f t="shared" si="126"/>
        <v>0</v>
      </c>
      <c r="I184" s="211">
        <f t="shared" si="126"/>
        <v>17524</v>
      </c>
      <c r="J184" s="211">
        <f t="shared" si="126"/>
        <v>2683</v>
      </c>
      <c r="K184" s="211">
        <f t="shared" si="126"/>
        <v>20207</v>
      </c>
      <c r="L184" s="211">
        <f>L185+L186</f>
        <v>1018</v>
      </c>
      <c r="M184" s="211">
        <f>M185+M186</f>
        <v>21225</v>
      </c>
      <c r="N184" s="211">
        <f>N185+N186</f>
        <v>0</v>
      </c>
      <c r="O184" s="211">
        <f>O185+O186</f>
        <v>21225</v>
      </c>
      <c r="P184" s="211">
        <f>P185+P186</f>
        <v>21225</v>
      </c>
      <c r="Q184" s="541">
        <f t="shared" si="121"/>
        <v>1</v>
      </c>
      <c r="R184" s="563"/>
      <c r="S184" s="563"/>
      <c r="T184" s="590">
        <f t="shared" si="125"/>
        <v>0</v>
      </c>
    </row>
    <row r="185" spans="1:20" ht="19.5" customHeight="1" thickBot="1">
      <c r="A185" s="226">
        <v>64</v>
      </c>
      <c r="B185" s="238" t="s">
        <v>8</v>
      </c>
      <c r="C185" s="10" t="s">
        <v>133</v>
      </c>
      <c r="D185" s="239"/>
      <c r="E185" s="240"/>
      <c r="F185" s="240"/>
      <c r="G185" s="240"/>
      <c r="H185" s="240"/>
      <c r="I185" s="240"/>
      <c r="J185" s="240">
        <v>1523</v>
      </c>
      <c r="K185" s="240">
        <f>J185+I185</f>
        <v>1523</v>
      </c>
      <c r="L185" s="240">
        <v>1018</v>
      </c>
      <c r="M185" s="240">
        <f>L185+K185</f>
        <v>2541</v>
      </c>
      <c r="N185" s="240"/>
      <c r="O185" s="240">
        <f>N185+M185</f>
        <v>2541</v>
      </c>
      <c r="P185" s="240">
        <v>2541</v>
      </c>
      <c r="Q185" s="541">
        <f t="shared" si="121"/>
        <v>1</v>
      </c>
      <c r="R185" s="563"/>
      <c r="S185" s="563"/>
      <c r="T185" s="590">
        <f t="shared" si="125"/>
        <v>0</v>
      </c>
    </row>
    <row r="186" spans="1:20" ht="19.5" customHeight="1" thickBot="1">
      <c r="A186" s="241">
        <v>65</v>
      </c>
      <c r="B186" s="223" t="s">
        <v>47</v>
      </c>
      <c r="C186" s="224" t="s">
        <v>134</v>
      </c>
      <c r="D186" s="225"/>
      <c r="E186" s="262">
        <v>17524</v>
      </c>
      <c r="F186" s="262"/>
      <c r="G186" s="262">
        <v>17524</v>
      </c>
      <c r="H186" s="262"/>
      <c r="I186" s="262">
        <v>17524</v>
      </c>
      <c r="J186" s="262">
        <v>1160</v>
      </c>
      <c r="K186" s="569">
        <f>J186+I186</f>
        <v>18684</v>
      </c>
      <c r="L186" s="262"/>
      <c r="M186" s="569">
        <f>L186+K186</f>
        <v>18684</v>
      </c>
      <c r="N186" s="262"/>
      <c r="O186" s="569">
        <f>N186+M186</f>
        <v>18684</v>
      </c>
      <c r="P186" s="262">
        <v>18684</v>
      </c>
      <c r="Q186" s="541">
        <f t="shared" si="121"/>
        <v>1</v>
      </c>
      <c r="R186" s="563"/>
      <c r="S186" s="563"/>
      <c r="T186" s="590">
        <f t="shared" si="125"/>
        <v>0</v>
      </c>
    </row>
    <row r="187" spans="1:20" ht="19.5" customHeight="1" thickBot="1">
      <c r="A187" s="208">
        <v>66</v>
      </c>
      <c r="B187" s="274" t="s">
        <v>324</v>
      </c>
      <c r="C187" s="250" t="s">
        <v>542</v>
      </c>
      <c r="D187" s="244"/>
      <c r="E187" s="266"/>
      <c r="F187" s="266"/>
      <c r="G187" s="266"/>
      <c r="H187" s="266"/>
      <c r="I187" s="266"/>
      <c r="J187" s="266"/>
      <c r="K187" s="266"/>
      <c r="L187" s="266"/>
      <c r="M187" s="571"/>
      <c r="N187" s="266"/>
      <c r="O187" s="571"/>
      <c r="P187" s="266"/>
      <c r="Q187" s="541" t="e">
        <f t="shared" si="121"/>
        <v>#DIV/0!</v>
      </c>
      <c r="R187" s="563"/>
      <c r="S187" s="563"/>
      <c r="T187" s="590">
        <f t="shared" si="125"/>
        <v>0</v>
      </c>
    </row>
    <row r="188" spans="1:20" ht="19.5" customHeight="1" thickBot="1">
      <c r="A188" s="248">
        <v>67</v>
      </c>
      <c r="B188" s="249"/>
      <c r="C188" s="250" t="s">
        <v>135</v>
      </c>
      <c r="D188" s="210"/>
      <c r="E188" s="211">
        <f aca="true" t="shared" si="127" ref="E188:M188">E118+E152+E160+E166+E177+E180+E181+E184</f>
        <v>254433</v>
      </c>
      <c r="F188" s="211">
        <f t="shared" si="127"/>
        <v>0</v>
      </c>
      <c r="G188" s="211">
        <f t="shared" si="127"/>
        <v>254433</v>
      </c>
      <c r="H188" s="211">
        <f t="shared" si="127"/>
        <v>16654</v>
      </c>
      <c r="I188" s="211">
        <f t="shared" si="127"/>
        <v>271087</v>
      </c>
      <c r="J188" s="211">
        <f t="shared" si="127"/>
        <v>22580</v>
      </c>
      <c r="K188" s="211">
        <f t="shared" si="127"/>
        <v>293667</v>
      </c>
      <c r="L188" s="211">
        <f t="shared" si="127"/>
        <v>14917</v>
      </c>
      <c r="M188" s="211">
        <f t="shared" si="127"/>
        <v>308584</v>
      </c>
      <c r="N188" s="211">
        <f>N118+N152+N160+N166+N177+N180+N181+N184</f>
        <v>15687</v>
      </c>
      <c r="O188" s="211">
        <f>O118+O152+O160+O166+O177+O180+O181+O184</f>
        <v>324271</v>
      </c>
      <c r="P188" s="211">
        <f>P118+P152+P160+P166+P177+P180+P181+P184</f>
        <v>322329</v>
      </c>
      <c r="Q188" s="541">
        <f t="shared" si="121"/>
        <v>0.9940111820051747</v>
      </c>
      <c r="R188" s="563"/>
      <c r="S188" s="563"/>
      <c r="T188" s="590">
        <f t="shared" si="125"/>
        <v>1942</v>
      </c>
    </row>
    <row r="189" ht="19.5" customHeight="1">
      <c r="T189" s="590">
        <f t="shared" si="125"/>
        <v>0</v>
      </c>
    </row>
    <row r="190" ht="19.5" customHeight="1">
      <c r="T190" s="590">
        <f t="shared" si="125"/>
        <v>0</v>
      </c>
    </row>
    <row r="191" spans="1:20" ht="19.5" customHeight="1" thickBot="1">
      <c r="A191" s="621" t="s">
        <v>136</v>
      </c>
      <c r="B191" s="621"/>
      <c r="C191" s="621"/>
      <c r="D191" s="621"/>
      <c r="E191" s="621"/>
      <c r="F191" s="622"/>
      <c r="G191" s="622"/>
      <c r="H191" s="623"/>
      <c r="I191" s="623"/>
      <c r="J191" s="623"/>
      <c r="T191" s="590">
        <f t="shared" si="125"/>
        <v>0</v>
      </c>
    </row>
    <row r="192" spans="1:20" ht="19.5" customHeight="1" thickBot="1">
      <c r="A192" s="230" t="s">
        <v>137</v>
      </c>
      <c r="B192" s="263"/>
      <c r="C192" s="267" t="s">
        <v>138</v>
      </c>
      <c r="D192" s="265"/>
      <c r="E192" s="268" t="s">
        <v>5</v>
      </c>
      <c r="F192" s="268" t="s">
        <v>5</v>
      </c>
      <c r="G192" s="198" t="s">
        <v>448</v>
      </c>
      <c r="H192" s="198" t="s">
        <v>497</v>
      </c>
      <c r="I192" s="198" t="s">
        <v>448</v>
      </c>
      <c r="J192" s="198" t="s">
        <v>498</v>
      </c>
      <c r="K192" s="198" t="s">
        <v>448</v>
      </c>
      <c r="L192" s="198" t="s">
        <v>545</v>
      </c>
      <c r="M192" s="198" t="s">
        <v>448</v>
      </c>
      <c r="N192" s="198" t="s">
        <v>566</v>
      </c>
      <c r="O192" s="198" t="s">
        <v>448</v>
      </c>
      <c r="P192" s="198" t="s">
        <v>562</v>
      </c>
      <c r="Q192" s="505" t="s">
        <v>563</v>
      </c>
      <c r="R192" s="605"/>
      <c r="S192" s="605"/>
      <c r="T192" s="590" t="e">
        <f t="shared" si="125"/>
        <v>#VALUE!</v>
      </c>
    </row>
    <row r="193" spans="1:20" ht="19.5" customHeight="1" thickBot="1">
      <c r="A193" s="208" t="s">
        <v>8</v>
      </c>
      <c r="B193" s="209" t="s">
        <v>6</v>
      </c>
      <c r="C193" s="253" t="s">
        <v>139</v>
      </c>
      <c r="D193" s="209"/>
      <c r="E193" s="255">
        <f aca="true" t="shared" si="128" ref="E193:K193">E194+E195+E196+E197+E198+E199+E200+E201</f>
        <v>224866</v>
      </c>
      <c r="F193" s="255">
        <f t="shared" si="128"/>
        <v>0</v>
      </c>
      <c r="G193" s="255">
        <f t="shared" si="128"/>
        <v>224866</v>
      </c>
      <c r="H193" s="255">
        <f t="shared" si="128"/>
        <v>16266</v>
      </c>
      <c r="I193" s="255">
        <f t="shared" si="128"/>
        <v>241132</v>
      </c>
      <c r="J193" s="255">
        <f t="shared" si="128"/>
        <v>21271</v>
      </c>
      <c r="K193" s="255">
        <f t="shared" si="128"/>
        <v>262403</v>
      </c>
      <c r="L193" s="255">
        <f>L194+L195+L196+L197+L198+L199+L200+L201</f>
        <v>9068</v>
      </c>
      <c r="M193" s="255">
        <f>M194+M195+M196+M197+M198+M199+M200+M201</f>
        <v>271471</v>
      </c>
      <c r="N193" s="255">
        <f>N194+N195+N196+N197+N198+N199+N200+N201</f>
        <v>-43120</v>
      </c>
      <c r="O193" s="255">
        <f>O194+O195+O196+O197+O198+O199+O200+O201</f>
        <v>228351</v>
      </c>
      <c r="P193" s="255">
        <f>P194+P195+P196+P197+P198+P199+P200+P201</f>
        <v>226228</v>
      </c>
      <c r="Q193" s="514">
        <f>P193/O193</f>
        <v>0.9907029091179806</v>
      </c>
      <c r="R193" s="501"/>
      <c r="S193" s="501"/>
      <c r="T193" s="590">
        <f t="shared" si="125"/>
        <v>2123</v>
      </c>
    </row>
    <row r="194" spans="1:25" ht="19.5" customHeight="1" thickBot="1">
      <c r="A194" s="226" t="s">
        <v>47</v>
      </c>
      <c r="B194" s="238" t="s">
        <v>8</v>
      </c>
      <c r="C194" s="10" t="s">
        <v>140</v>
      </c>
      <c r="D194" s="239" t="s">
        <v>483</v>
      </c>
      <c r="E194" s="254">
        <v>66146</v>
      </c>
      <c r="F194" s="254"/>
      <c r="G194" s="254">
        <v>66146</v>
      </c>
      <c r="H194" s="254">
        <v>5927</v>
      </c>
      <c r="I194" s="254">
        <f aca="true" t="shared" si="129" ref="I194:I201">G194+H194</f>
        <v>72073</v>
      </c>
      <c r="J194" s="254">
        <f>2594+90</f>
        <v>2684</v>
      </c>
      <c r="K194" s="254">
        <f aca="true" t="shared" si="130" ref="K194:K201">I194+J194</f>
        <v>74757</v>
      </c>
      <c r="L194" s="254">
        <v>1854</v>
      </c>
      <c r="M194" s="254">
        <f aca="true" t="shared" si="131" ref="M194:M201">K194+L194</f>
        <v>76611</v>
      </c>
      <c r="N194" s="254">
        <v>-991</v>
      </c>
      <c r="O194" s="254">
        <f aca="true" t="shared" si="132" ref="O194:O201">M194+N194</f>
        <v>75620</v>
      </c>
      <c r="P194" s="254">
        <v>75450</v>
      </c>
      <c r="Q194" s="514">
        <f aca="true" t="shared" si="133" ref="Q194:Q217">P194/O194</f>
        <v>0.9977519174821475</v>
      </c>
      <c r="R194" s="501"/>
      <c r="S194" s="501"/>
      <c r="T194" s="590">
        <f t="shared" si="125"/>
        <v>170</v>
      </c>
      <c r="U194" s="203">
        <v>583</v>
      </c>
      <c r="V194" s="203" t="s">
        <v>551</v>
      </c>
      <c r="W194" s="203">
        <v>400</v>
      </c>
      <c r="X194" s="203" t="s">
        <v>555</v>
      </c>
      <c r="Y194" s="203">
        <v>752</v>
      </c>
    </row>
    <row r="195" spans="1:25" ht="19.5" customHeight="1" thickBot="1">
      <c r="A195" s="214" t="s">
        <v>141</v>
      </c>
      <c r="B195" s="215" t="s">
        <v>47</v>
      </c>
      <c r="C195" s="11" t="s">
        <v>142</v>
      </c>
      <c r="D195" s="217" t="s">
        <v>484</v>
      </c>
      <c r="E195" s="269">
        <v>20392</v>
      </c>
      <c r="F195" s="269"/>
      <c r="G195" s="269">
        <v>20392</v>
      </c>
      <c r="H195" s="269">
        <v>1478</v>
      </c>
      <c r="I195" s="254">
        <f t="shared" si="129"/>
        <v>21870</v>
      </c>
      <c r="J195" s="269">
        <f>26+700</f>
        <v>726</v>
      </c>
      <c r="K195" s="254">
        <f t="shared" si="130"/>
        <v>22596</v>
      </c>
      <c r="L195" s="269">
        <v>594</v>
      </c>
      <c r="M195" s="254">
        <f t="shared" si="131"/>
        <v>23190</v>
      </c>
      <c r="N195" s="269">
        <v>-2045</v>
      </c>
      <c r="O195" s="254">
        <f t="shared" si="132"/>
        <v>21145</v>
      </c>
      <c r="P195" s="269">
        <v>21016</v>
      </c>
      <c r="Q195" s="514">
        <f t="shared" si="133"/>
        <v>0.9938992669661859</v>
      </c>
      <c r="R195" s="501"/>
      <c r="S195" s="501"/>
      <c r="T195" s="590">
        <f t="shared" si="125"/>
        <v>129</v>
      </c>
      <c r="U195" s="203">
        <v>187</v>
      </c>
      <c r="V195" s="203" t="s">
        <v>551</v>
      </c>
      <c r="W195" s="203">
        <v>129</v>
      </c>
      <c r="X195" s="203" t="s">
        <v>555</v>
      </c>
      <c r="Y195" s="203">
        <v>240</v>
      </c>
    </row>
    <row r="196" spans="1:30" ht="19.5" customHeight="1" thickBot="1">
      <c r="A196" s="214" t="s">
        <v>143</v>
      </c>
      <c r="B196" s="215" t="s">
        <v>141</v>
      </c>
      <c r="C196" s="11" t="s">
        <v>144</v>
      </c>
      <c r="D196" s="217" t="s">
        <v>485</v>
      </c>
      <c r="E196" s="269">
        <v>87322</v>
      </c>
      <c r="F196" s="269"/>
      <c r="G196" s="269">
        <v>87322</v>
      </c>
      <c r="H196" s="269">
        <v>10380</v>
      </c>
      <c r="I196" s="254">
        <f t="shared" si="129"/>
        <v>97702</v>
      </c>
      <c r="J196" s="269">
        <f>2000+2318+6125+1523+3780+945</f>
        <v>16691</v>
      </c>
      <c r="K196" s="254">
        <f t="shared" si="130"/>
        <v>114393</v>
      </c>
      <c r="L196" s="269">
        <v>2386</v>
      </c>
      <c r="M196" s="254">
        <f t="shared" si="131"/>
        <v>116779</v>
      </c>
      <c r="N196" s="269">
        <v>-38336</v>
      </c>
      <c r="O196" s="254">
        <f t="shared" si="132"/>
        <v>78443</v>
      </c>
      <c r="P196" s="269">
        <v>77680</v>
      </c>
      <c r="Q196" s="514">
        <f t="shared" si="133"/>
        <v>0.9902731919992861</v>
      </c>
      <c r="R196" s="501"/>
      <c r="S196" s="501"/>
      <c r="T196" s="590">
        <f t="shared" si="125"/>
        <v>763</v>
      </c>
      <c r="U196" s="203">
        <v>50</v>
      </c>
      <c r="V196" s="203" t="s">
        <v>547</v>
      </c>
      <c r="W196" s="203">
        <v>120</v>
      </c>
      <c r="X196" s="203" t="s">
        <v>548</v>
      </c>
      <c r="Y196" s="203">
        <v>300</v>
      </c>
      <c r="Z196" s="203" t="s">
        <v>549</v>
      </c>
      <c r="AB196" s="203">
        <v>-242</v>
      </c>
      <c r="AC196" s="203" t="s">
        <v>559</v>
      </c>
      <c r="AD196" s="203">
        <v>1120</v>
      </c>
    </row>
    <row r="197" spans="1:20" ht="19.5" customHeight="1" thickBot="1">
      <c r="A197" s="214" t="s">
        <v>145</v>
      </c>
      <c r="B197" s="215" t="s">
        <v>143</v>
      </c>
      <c r="C197" s="11" t="s">
        <v>146</v>
      </c>
      <c r="D197" s="217" t="s">
        <v>486</v>
      </c>
      <c r="E197" s="269">
        <v>7389</v>
      </c>
      <c r="F197" s="269"/>
      <c r="G197" s="269">
        <v>7389</v>
      </c>
      <c r="H197" s="269">
        <v>-1539</v>
      </c>
      <c r="I197" s="254">
        <f t="shared" si="129"/>
        <v>5850</v>
      </c>
      <c r="J197" s="269"/>
      <c r="K197" s="254">
        <f t="shared" si="130"/>
        <v>5850</v>
      </c>
      <c r="L197" s="269"/>
      <c r="M197" s="254">
        <f t="shared" si="131"/>
        <v>5850</v>
      </c>
      <c r="N197" s="269">
        <v>57</v>
      </c>
      <c r="O197" s="254">
        <f t="shared" si="132"/>
        <v>5907</v>
      </c>
      <c r="P197" s="269">
        <v>5794</v>
      </c>
      <c r="Q197" s="514">
        <f t="shared" si="133"/>
        <v>0.9808701540545116</v>
      </c>
      <c r="R197" s="501"/>
      <c r="S197" s="501"/>
      <c r="T197" s="590">
        <f t="shared" si="125"/>
        <v>113</v>
      </c>
    </row>
    <row r="198" spans="1:20" ht="19.5" customHeight="1" thickBot="1">
      <c r="A198" s="214" t="s">
        <v>147</v>
      </c>
      <c r="B198" s="215" t="s">
        <v>145</v>
      </c>
      <c r="C198" s="11" t="s">
        <v>148</v>
      </c>
      <c r="D198" s="217" t="s">
        <v>487</v>
      </c>
      <c r="E198" s="269">
        <v>23172</v>
      </c>
      <c r="F198" s="269"/>
      <c r="G198" s="269">
        <v>23172</v>
      </c>
      <c r="H198" s="269"/>
      <c r="I198" s="254">
        <f t="shared" si="129"/>
        <v>23172</v>
      </c>
      <c r="J198" s="269"/>
      <c r="K198" s="254">
        <f t="shared" si="130"/>
        <v>23172</v>
      </c>
      <c r="L198" s="269"/>
      <c r="M198" s="254">
        <f t="shared" si="131"/>
        <v>23172</v>
      </c>
      <c r="N198" s="269">
        <v>-1571</v>
      </c>
      <c r="O198" s="254">
        <f t="shared" si="132"/>
        <v>21601</v>
      </c>
      <c r="P198" s="269">
        <v>20738</v>
      </c>
      <c r="Q198" s="514">
        <f t="shared" si="133"/>
        <v>0.9600481459191704</v>
      </c>
      <c r="R198" s="501"/>
      <c r="S198" s="501"/>
      <c r="T198" s="590">
        <f t="shared" si="125"/>
        <v>863</v>
      </c>
    </row>
    <row r="199" spans="1:20" ht="19.5" customHeight="1" thickBot="1">
      <c r="A199" s="214" t="s">
        <v>149</v>
      </c>
      <c r="B199" s="215" t="s">
        <v>147</v>
      </c>
      <c r="C199" s="11" t="s">
        <v>150</v>
      </c>
      <c r="D199" s="217" t="s">
        <v>488</v>
      </c>
      <c r="E199" s="269">
        <v>2469</v>
      </c>
      <c r="F199" s="269"/>
      <c r="G199" s="269">
        <v>2469</v>
      </c>
      <c r="H199" s="269"/>
      <c r="I199" s="254">
        <f t="shared" si="129"/>
        <v>2469</v>
      </c>
      <c r="J199" s="269"/>
      <c r="K199" s="254">
        <f t="shared" si="130"/>
        <v>2469</v>
      </c>
      <c r="L199" s="269"/>
      <c r="M199" s="254">
        <f t="shared" si="131"/>
        <v>2469</v>
      </c>
      <c r="N199" s="269">
        <v>38</v>
      </c>
      <c r="O199" s="254">
        <f t="shared" si="132"/>
        <v>2507</v>
      </c>
      <c r="P199" s="269">
        <v>2507</v>
      </c>
      <c r="Q199" s="514">
        <f t="shared" si="133"/>
        <v>1</v>
      </c>
      <c r="R199" s="501"/>
      <c r="S199" s="501"/>
      <c r="T199" s="590">
        <f t="shared" si="125"/>
        <v>0</v>
      </c>
    </row>
    <row r="200" spans="1:25" ht="19.5" customHeight="1" thickBot="1">
      <c r="A200" s="214" t="s">
        <v>151</v>
      </c>
      <c r="B200" s="215" t="s">
        <v>149</v>
      </c>
      <c r="C200" s="11" t="s">
        <v>152</v>
      </c>
      <c r="D200" s="217" t="s">
        <v>490</v>
      </c>
      <c r="E200" s="269">
        <v>17546</v>
      </c>
      <c r="F200" s="269"/>
      <c r="G200" s="269">
        <v>17546</v>
      </c>
      <c r="H200" s="269">
        <v>20</v>
      </c>
      <c r="I200" s="254">
        <f t="shared" si="129"/>
        <v>17566</v>
      </c>
      <c r="J200" s="269">
        <f>45+1125</f>
        <v>1170</v>
      </c>
      <c r="K200" s="254">
        <f t="shared" si="130"/>
        <v>18736</v>
      </c>
      <c r="L200" s="269">
        <v>4234</v>
      </c>
      <c r="M200" s="254">
        <f t="shared" si="131"/>
        <v>22970</v>
      </c>
      <c r="N200" s="269">
        <v>-272</v>
      </c>
      <c r="O200" s="254">
        <f t="shared" si="132"/>
        <v>22698</v>
      </c>
      <c r="P200" s="269">
        <v>22698</v>
      </c>
      <c r="Q200" s="514">
        <f t="shared" si="133"/>
        <v>1</v>
      </c>
      <c r="R200" s="501"/>
      <c r="S200" s="501"/>
      <c r="T200" s="590">
        <f t="shared" si="125"/>
        <v>0</v>
      </c>
      <c r="U200" s="203">
        <v>1189</v>
      </c>
      <c r="V200" s="203" t="s">
        <v>550</v>
      </c>
      <c r="W200" s="203">
        <v>60</v>
      </c>
      <c r="X200" s="203" t="s">
        <v>552</v>
      </c>
      <c r="Y200" s="203">
        <v>2750</v>
      </c>
    </row>
    <row r="201" spans="1:20" ht="19.5" customHeight="1" thickBot="1">
      <c r="A201" s="241" t="s">
        <v>153</v>
      </c>
      <c r="B201" s="223" t="s">
        <v>151</v>
      </c>
      <c r="C201" s="224" t="s">
        <v>154</v>
      </c>
      <c r="D201" s="225" t="s">
        <v>491</v>
      </c>
      <c r="E201" s="270">
        <v>430</v>
      </c>
      <c r="F201" s="270"/>
      <c r="G201" s="270">
        <v>430</v>
      </c>
      <c r="H201" s="270"/>
      <c r="I201" s="254">
        <f t="shared" si="129"/>
        <v>430</v>
      </c>
      <c r="J201" s="270"/>
      <c r="K201" s="254">
        <f t="shared" si="130"/>
        <v>430</v>
      </c>
      <c r="L201" s="270"/>
      <c r="M201" s="254">
        <f t="shared" si="131"/>
        <v>430</v>
      </c>
      <c r="N201" s="270"/>
      <c r="O201" s="254">
        <f t="shared" si="132"/>
        <v>430</v>
      </c>
      <c r="P201" s="270">
        <v>345</v>
      </c>
      <c r="Q201" s="514">
        <f t="shared" si="133"/>
        <v>0.8023255813953488</v>
      </c>
      <c r="R201" s="501"/>
      <c r="S201" s="501"/>
      <c r="T201" s="590">
        <f t="shared" si="125"/>
        <v>85</v>
      </c>
    </row>
    <row r="202" spans="1:20" ht="19.5" customHeight="1" thickBot="1">
      <c r="A202" s="208" t="s">
        <v>155</v>
      </c>
      <c r="B202" s="209" t="s">
        <v>93</v>
      </c>
      <c r="C202" s="189" t="s">
        <v>156</v>
      </c>
      <c r="D202" s="210"/>
      <c r="E202" s="255">
        <f aca="true" t="shared" si="134" ref="E202:K202">E203+E205+E206+E207</f>
        <v>28133</v>
      </c>
      <c r="F202" s="255">
        <f t="shared" si="134"/>
        <v>0</v>
      </c>
      <c r="G202" s="255">
        <f t="shared" si="134"/>
        <v>28133</v>
      </c>
      <c r="H202" s="255">
        <f t="shared" si="134"/>
        <v>388</v>
      </c>
      <c r="I202" s="255">
        <f t="shared" si="134"/>
        <v>28521</v>
      </c>
      <c r="J202" s="255">
        <f t="shared" si="134"/>
        <v>1309</v>
      </c>
      <c r="K202" s="255">
        <f t="shared" si="134"/>
        <v>29830</v>
      </c>
      <c r="L202" s="255">
        <f>L203+L205+L206+L207</f>
        <v>5849</v>
      </c>
      <c r="M202" s="255">
        <f>M203+M205+M206+M207</f>
        <v>35679</v>
      </c>
      <c r="N202" s="255">
        <f>N203+N205+N206+N207</f>
        <v>-2988</v>
      </c>
      <c r="O202" s="255">
        <f>O203+O205+O206+O207</f>
        <v>32691</v>
      </c>
      <c r="P202" s="255">
        <f>P203+P205+P206+P207</f>
        <v>31759</v>
      </c>
      <c r="Q202" s="514">
        <f t="shared" si="133"/>
        <v>0.9714906243308555</v>
      </c>
      <c r="R202" s="501"/>
      <c r="S202" s="501"/>
      <c r="T202" s="590">
        <f t="shared" si="125"/>
        <v>932</v>
      </c>
    </row>
    <row r="203" spans="1:20" ht="19.5" customHeight="1" thickBot="1">
      <c r="A203" s="226" t="s">
        <v>157</v>
      </c>
      <c r="B203" s="238" t="s">
        <v>8</v>
      </c>
      <c r="C203" s="10" t="s">
        <v>158</v>
      </c>
      <c r="D203" s="239" t="s">
        <v>492</v>
      </c>
      <c r="E203" s="254">
        <v>12340</v>
      </c>
      <c r="F203" s="254"/>
      <c r="G203" s="254">
        <v>12340</v>
      </c>
      <c r="H203" s="254"/>
      <c r="I203" s="254">
        <f>G203+H203</f>
        <v>12340</v>
      </c>
      <c r="J203" s="254">
        <f>108+41+1160</f>
        <v>1309</v>
      </c>
      <c r="K203" s="254">
        <f>I203+J203</f>
        <v>13649</v>
      </c>
      <c r="L203" s="254"/>
      <c r="M203" s="254">
        <f>K203+L203</f>
        <v>13649</v>
      </c>
      <c r="N203" s="254">
        <v>-1118</v>
      </c>
      <c r="O203" s="254">
        <f>M203+N203</f>
        <v>12531</v>
      </c>
      <c r="P203" s="254">
        <v>12384</v>
      </c>
      <c r="Q203" s="514">
        <f t="shared" si="133"/>
        <v>0.9882690926502274</v>
      </c>
      <c r="R203" s="501"/>
      <c r="S203" s="501"/>
      <c r="T203" s="590">
        <f t="shared" si="125"/>
        <v>147</v>
      </c>
    </row>
    <row r="204" spans="1:20" ht="19.5" customHeight="1" thickBot="1">
      <c r="A204" s="226"/>
      <c r="B204" s="238"/>
      <c r="C204" s="10" t="s">
        <v>440</v>
      </c>
      <c r="D204" s="239"/>
      <c r="E204" s="254">
        <v>6989</v>
      </c>
      <c r="F204" s="254"/>
      <c r="G204" s="254">
        <v>6989</v>
      </c>
      <c r="H204" s="254"/>
      <c r="I204" s="254">
        <f>G204+H204</f>
        <v>6989</v>
      </c>
      <c r="J204" s="254"/>
      <c r="K204" s="254">
        <f>I204+J204</f>
        <v>6989</v>
      </c>
      <c r="L204" s="254"/>
      <c r="M204" s="254">
        <f>K204+L204</f>
        <v>6989</v>
      </c>
      <c r="N204" s="254"/>
      <c r="O204" s="254">
        <f>M204+N204</f>
        <v>6989</v>
      </c>
      <c r="P204" s="254">
        <v>6989</v>
      </c>
      <c r="Q204" s="514">
        <f t="shared" si="133"/>
        <v>1</v>
      </c>
      <c r="R204" s="501"/>
      <c r="S204" s="501"/>
      <c r="T204" s="590">
        <f t="shared" si="125"/>
        <v>0</v>
      </c>
    </row>
    <row r="205" spans="1:21" ht="19.5" customHeight="1" thickBot="1">
      <c r="A205" s="214" t="s">
        <v>159</v>
      </c>
      <c r="B205" s="215" t="s">
        <v>47</v>
      </c>
      <c r="C205" s="11" t="s">
        <v>160</v>
      </c>
      <c r="D205" s="217" t="s">
        <v>493</v>
      </c>
      <c r="E205" s="269">
        <v>12373</v>
      </c>
      <c r="F205" s="269"/>
      <c r="G205" s="269">
        <v>12373</v>
      </c>
      <c r="H205" s="269">
        <v>171</v>
      </c>
      <c r="I205" s="254">
        <f>G205+H205</f>
        <v>12544</v>
      </c>
      <c r="J205" s="269"/>
      <c r="K205" s="254">
        <f>I205+J205</f>
        <v>12544</v>
      </c>
      <c r="L205" s="269">
        <v>5849</v>
      </c>
      <c r="M205" s="254">
        <f>K205+L205</f>
        <v>18393</v>
      </c>
      <c r="N205" s="269">
        <v>-89</v>
      </c>
      <c r="O205" s="254">
        <f>M205+N205</f>
        <v>18304</v>
      </c>
      <c r="P205" s="269">
        <v>18304</v>
      </c>
      <c r="Q205" s="514">
        <f t="shared" si="133"/>
        <v>1</v>
      </c>
      <c r="R205" s="501"/>
      <c r="S205" s="501"/>
      <c r="T205" s="590">
        <f t="shared" si="125"/>
        <v>0</v>
      </c>
      <c r="U205" s="203">
        <v>300</v>
      </c>
    </row>
    <row r="206" spans="1:20" ht="19.5" customHeight="1" thickBot="1">
      <c r="A206" s="214" t="s">
        <v>161</v>
      </c>
      <c r="B206" s="215" t="s">
        <v>141</v>
      </c>
      <c r="C206" s="11" t="s">
        <v>162</v>
      </c>
      <c r="D206" s="217" t="s">
        <v>494</v>
      </c>
      <c r="E206" s="269">
        <v>3420</v>
      </c>
      <c r="F206" s="269"/>
      <c r="G206" s="269">
        <v>3420</v>
      </c>
      <c r="H206" s="269">
        <v>217</v>
      </c>
      <c r="I206" s="254">
        <f>G206+H206</f>
        <v>3637</v>
      </c>
      <c r="J206" s="269"/>
      <c r="K206" s="254">
        <f>I206+J206</f>
        <v>3637</v>
      </c>
      <c r="L206" s="269"/>
      <c r="M206" s="254">
        <f>K206+L206</f>
        <v>3637</v>
      </c>
      <c r="N206" s="269">
        <v>-1781</v>
      </c>
      <c r="O206" s="254">
        <f>M206+N206</f>
        <v>1856</v>
      </c>
      <c r="P206" s="269">
        <v>1071</v>
      </c>
      <c r="Q206" s="514">
        <f t="shared" si="133"/>
        <v>0.5770474137931034</v>
      </c>
      <c r="R206" s="501"/>
      <c r="S206" s="501"/>
      <c r="T206" s="590">
        <f t="shared" si="125"/>
        <v>785</v>
      </c>
    </row>
    <row r="207" spans="1:20" ht="19.5" customHeight="1" thickBot="1">
      <c r="A207" s="241" t="s">
        <v>163</v>
      </c>
      <c r="B207" s="223" t="s">
        <v>143</v>
      </c>
      <c r="C207" s="224" t="s">
        <v>164</v>
      </c>
      <c r="D207" s="225"/>
      <c r="E207" s="270"/>
      <c r="F207" s="270"/>
      <c r="G207" s="270"/>
      <c r="H207" s="270"/>
      <c r="I207" s="254">
        <f>G207+H207</f>
        <v>0</v>
      </c>
      <c r="J207" s="270"/>
      <c r="K207" s="254">
        <f>I207+J207</f>
        <v>0</v>
      </c>
      <c r="L207" s="270"/>
      <c r="M207" s="254">
        <f>K207+L207</f>
        <v>0</v>
      </c>
      <c r="N207" s="270"/>
      <c r="O207" s="254">
        <f>M207+N207</f>
        <v>0</v>
      </c>
      <c r="P207" s="270"/>
      <c r="Q207" s="514" t="e">
        <f t="shared" si="133"/>
        <v>#DIV/0!</v>
      </c>
      <c r="R207" s="501"/>
      <c r="S207" s="501"/>
      <c r="T207" s="590">
        <f t="shared" si="125"/>
        <v>0</v>
      </c>
    </row>
    <row r="208" spans="1:20" ht="19.5" customHeight="1" thickBot="1">
      <c r="A208" s="208" t="s">
        <v>165</v>
      </c>
      <c r="B208" s="209" t="s">
        <v>107</v>
      </c>
      <c r="C208" s="189" t="s">
        <v>166</v>
      </c>
      <c r="D208" s="210" t="s">
        <v>495</v>
      </c>
      <c r="E208" s="255">
        <f aca="true" t="shared" si="135" ref="E208:K208">E209+E210+E211</f>
        <v>840</v>
      </c>
      <c r="F208" s="255">
        <f t="shared" si="135"/>
        <v>0</v>
      </c>
      <c r="G208" s="255">
        <f t="shared" si="135"/>
        <v>840</v>
      </c>
      <c r="H208" s="255">
        <f t="shared" si="135"/>
        <v>0</v>
      </c>
      <c r="I208" s="255">
        <f t="shared" si="135"/>
        <v>840</v>
      </c>
      <c r="J208" s="255">
        <f t="shared" si="135"/>
        <v>0</v>
      </c>
      <c r="K208" s="255">
        <f t="shared" si="135"/>
        <v>840</v>
      </c>
      <c r="L208" s="255">
        <f>L209+L210+L211</f>
        <v>0</v>
      </c>
      <c r="M208" s="255">
        <f>M209+M210+M211</f>
        <v>840</v>
      </c>
      <c r="N208" s="255">
        <f>N209+N210+N211</f>
        <v>60014</v>
      </c>
      <c r="O208" s="255">
        <f>O209+O210+O211</f>
        <v>60854</v>
      </c>
      <c r="P208" s="255">
        <f>P209+P210+P211</f>
        <v>0</v>
      </c>
      <c r="Q208" s="514">
        <f t="shared" si="133"/>
        <v>0</v>
      </c>
      <c r="R208" s="501"/>
      <c r="S208" s="501"/>
      <c r="T208" s="590">
        <f t="shared" si="125"/>
        <v>60854</v>
      </c>
    </row>
    <row r="209" spans="1:20" ht="19.5" customHeight="1" thickBot="1">
      <c r="A209" s="226" t="s">
        <v>167</v>
      </c>
      <c r="B209" s="238" t="s">
        <v>8</v>
      </c>
      <c r="C209" s="10" t="s">
        <v>168</v>
      </c>
      <c r="D209" s="239"/>
      <c r="E209" s="254">
        <v>740</v>
      </c>
      <c r="F209" s="254"/>
      <c r="G209" s="254">
        <v>740</v>
      </c>
      <c r="H209" s="254"/>
      <c r="I209" s="254">
        <v>740</v>
      </c>
      <c r="J209" s="254"/>
      <c r="K209" s="254">
        <v>740</v>
      </c>
      <c r="L209" s="254"/>
      <c r="M209" s="254">
        <v>740</v>
      </c>
      <c r="N209" s="254">
        <v>58807</v>
      </c>
      <c r="O209" s="254">
        <f>M209+N209</f>
        <v>59547</v>
      </c>
      <c r="P209" s="254">
        <v>0</v>
      </c>
      <c r="Q209" s="514">
        <f t="shared" si="133"/>
        <v>0</v>
      </c>
      <c r="R209" s="501"/>
      <c r="S209" s="501"/>
      <c r="T209" s="590">
        <f t="shared" si="125"/>
        <v>59547</v>
      </c>
    </row>
    <row r="210" spans="1:20" ht="19.5" customHeight="1" thickBot="1">
      <c r="A210" s="214" t="s">
        <v>169</v>
      </c>
      <c r="B210" s="215" t="s">
        <v>47</v>
      </c>
      <c r="C210" s="11" t="s">
        <v>170</v>
      </c>
      <c r="D210" s="217"/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54">
        <f>M210+N210</f>
        <v>0</v>
      </c>
      <c r="P210" s="269">
        <v>0</v>
      </c>
      <c r="Q210" s="514" t="e">
        <f t="shared" si="133"/>
        <v>#DIV/0!</v>
      </c>
      <c r="R210" s="501"/>
      <c r="S210" s="501"/>
      <c r="T210" s="590">
        <f t="shared" si="125"/>
        <v>0</v>
      </c>
    </row>
    <row r="211" spans="1:20" ht="19.5" customHeight="1" thickBot="1">
      <c r="A211" s="241" t="s">
        <v>171</v>
      </c>
      <c r="B211" s="223" t="s">
        <v>141</v>
      </c>
      <c r="C211" s="224" t="s">
        <v>172</v>
      </c>
      <c r="D211" s="225"/>
      <c r="E211" s="270">
        <v>100</v>
      </c>
      <c r="F211" s="270"/>
      <c r="G211" s="270">
        <v>100</v>
      </c>
      <c r="H211" s="270"/>
      <c r="I211" s="270">
        <v>100</v>
      </c>
      <c r="J211" s="270"/>
      <c r="K211" s="270">
        <v>100</v>
      </c>
      <c r="L211" s="270"/>
      <c r="M211" s="270">
        <v>100</v>
      </c>
      <c r="N211" s="270">
        <v>1207</v>
      </c>
      <c r="O211" s="254">
        <f>M211+N211</f>
        <v>1307</v>
      </c>
      <c r="P211" s="270">
        <v>0</v>
      </c>
      <c r="Q211" s="514">
        <f t="shared" si="133"/>
        <v>0</v>
      </c>
      <c r="R211" s="501"/>
      <c r="S211" s="501"/>
      <c r="T211" s="590">
        <f t="shared" si="125"/>
        <v>1307</v>
      </c>
    </row>
    <row r="212" spans="1:20" ht="19.5" customHeight="1" thickBot="1">
      <c r="A212" s="208" t="s">
        <v>173</v>
      </c>
      <c r="B212" s="209" t="s">
        <v>112</v>
      </c>
      <c r="C212" s="189" t="s">
        <v>174</v>
      </c>
      <c r="D212" s="210"/>
      <c r="E212" s="255"/>
      <c r="F212" s="255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514" t="e">
        <f t="shared" si="133"/>
        <v>#DIV/0!</v>
      </c>
      <c r="R212" s="501"/>
      <c r="S212" s="501"/>
      <c r="T212" s="590">
        <f t="shared" si="125"/>
        <v>0</v>
      </c>
    </row>
    <row r="213" spans="1:20" ht="19.5" customHeight="1" thickBot="1">
      <c r="A213" s="208" t="s">
        <v>175</v>
      </c>
      <c r="B213" s="209" t="s">
        <v>119</v>
      </c>
      <c r="C213" s="189" t="s">
        <v>176</v>
      </c>
      <c r="D213" s="210"/>
      <c r="E213" s="255">
        <f aca="true" t="shared" si="136" ref="E213:K213">E214+E215</f>
        <v>594</v>
      </c>
      <c r="F213" s="255">
        <f t="shared" si="136"/>
        <v>0</v>
      </c>
      <c r="G213" s="255">
        <f t="shared" si="136"/>
        <v>594</v>
      </c>
      <c r="H213" s="255">
        <f t="shared" si="136"/>
        <v>0</v>
      </c>
      <c r="I213" s="255">
        <f t="shared" si="136"/>
        <v>594</v>
      </c>
      <c r="J213" s="255">
        <f t="shared" si="136"/>
        <v>0</v>
      </c>
      <c r="K213" s="255">
        <f t="shared" si="136"/>
        <v>594</v>
      </c>
      <c r="L213" s="255">
        <f>L214+L215</f>
        <v>0</v>
      </c>
      <c r="M213" s="255">
        <f>M214+M215</f>
        <v>594</v>
      </c>
      <c r="N213" s="255">
        <f>N214+N215</f>
        <v>1781</v>
      </c>
      <c r="O213" s="255">
        <f>O214+O215</f>
        <v>2375</v>
      </c>
      <c r="P213" s="255">
        <f>P214+P215</f>
        <v>2375</v>
      </c>
      <c r="Q213" s="514">
        <f t="shared" si="133"/>
        <v>1</v>
      </c>
      <c r="R213" s="501"/>
      <c r="S213" s="501"/>
      <c r="T213" s="590">
        <f t="shared" si="125"/>
        <v>0</v>
      </c>
    </row>
    <row r="214" spans="1:20" ht="19.5" customHeight="1" thickBot="1">
      <c r="A214" s="226" t="s">
        <v>177</v>
      </c>
      <c r="B214" s="238" t="s">
        <v>8</v>
      </c>
      <c r="C214" s="10" t="s">
        <v>178</v>
      </c>
      <c r="D214" s="239"/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514" t="e">
        <f t="shared" si="133"/>
        <v>#DIV/0!</v>
      </c>
      <c r="R214" s="501"/>
      <c r="S214" s="501"/>
      <c r="T214" s="590">
        <f t="shared" si="125"/>
        <v>0</v>
      </c>
    </row>
    <row r="215" spans="1:20" ht="19.5" customHeight="1" thickBot="1">
      <c r="A215" s="241" t="s">
        <v>179</v>
      </c>
      <c r="B215" s="223" t="s">
        <v>47</v>
      </c>
      <c r="C215" s="224" t="s">
        <v>180</v>
      </c>
      <c r="D215" s="225" t="s">
        <v>496</v>
      </c>
      <c r="E215" s="270">
        <v>594</v>
      </c>
      <c r="F215" s="270"/>
      <c r="G215" s="270">
        <v>594</v>
      </c>
      <c r="H215" s="270"/>
      <c r="I215" s="593">
        <v>594</v>
      </c>
      <c r="J215" s="582"/>
      <c r="K215" s="582">
        <v>594</v>
      </c>
      <c r="L215" s="582"/>
      <c r="M215" s="582">
        <v>594</v>
      </c>
      <c r="N215" s="582">
        <v>1781</v>
      </c>
      <c r="O215" s="582">
        <f>M215+N215</f>
        <v>2375</v>
      </c>
      <c r="P215" s="582">
        <v>2375</v>
      </c>
      <c r="Q215" s="514">
        <f t="shared" si="133"/>
        <v>1</v>
      </c>
      <c r="R215" s="501"/>
      <c r="S215" s="501"/>
      <c r="T215" s="590">
        <f t="shared" si="125"/>
        <v>0</v>
      </c>
    </row>
    <row r="216" spans="1:20" s="197" customFormat="1" ht="19.5" customHeight="1" thickBot="1">
      <c r="A216" s="208" t="s">
        <v>181</v>
      </c>
      <c r="B216" s="209" t="s">
        <v>123</v>
      </c>
      <c r="C216" s="189" t="s">
        <v>543</v>
      </c>
      <c r="D216" s="210"/>
      <c r="E216" s="255"/>
      <c r="F216" s="255"/>
      <c r="G216" s="255"/>
      <c r="H216" s="255"/>
      <c r="I216" s="594"/>
      <c r="J216" s="594"/>
      <c r="K216" s="595"/>
      <c r="L216" s="594"/>
      <c r="M216" s="595"/>
      <c r="N216" s="594"/>
      <c r="O216" s="595"/>
      <c r="P216" s="594"/>
      <c r="Q216" s="514" t="e">
        <f t="shared" si="133"/>
        <v>#DIV/0!</v>
      </c>
      <c r="R216" s="501"/>
      <c r="S216" s="501"/>
      <c r="T216" s="590">
        <f t="shared" si="125"/>
        <v>0</v>
      </c>
    </row>
    <row r="217" spans="1:20" ht="19.5" customHeight="1" thickBot="1">
      <c r="A217" s="208" t="s">
        <v>181</v>
      </c>
      <c r="B217" s="209"/>
      <c r="C217" s="189" t="s">
        <v>182</v>
      </c>
      <c r="D217" s="210"/>
      <c r="E217" s="255">
        <f aca="true" t="shared" si="137" ref="E217:K217">E193+E202+E208+E212+E213</f>
        <v>254433</v>
      </c>
      <c r="F217" s="255">
        <f t="shared" si="137"/>
        <v>0</v>
      </c>
      <c r="G217" s="255">
        <f t="shared" si="137"/>
        <v>254433</v>
      </c>
      <c r="H217" s="255">
        <f t="shared" si="137"/>
        <v>16654</v>
      </c>
      <c r="I217" s="255">
        <f t="shared" si="137"/>
        <v>271087</v>
      </c>
      <c r="J217" s="255">
        <f t="shared" si="137"/>
        <v>22580</v>
      </c>
      <c r="K217" s="255">
        <f t="shared" si="137"/>
        <v>293667</v>
      </c>
      <c r="L217" s="255">
        <f>L193+L202+L208+L212+L213</f>
        <v>14917</v>
      </c>
      <c r="M217" s="255">
        <f>M193+M202+M208+M212+M213</f>
        <v>308584</v>
      </c>
      <c r="N217" s="255">
        <f>N193+N202+N208+N212+N213</f>
        <v>15687</v>
      </c>
      <c r="O217" s="255">
        <f>O193+O202+O208+O212+O213</f>
        <v>324271</v>
      </c>
      <c r="P217" s="255">
        <f>P193+P202+P208+P212+P213</f>
        <v>260362</v>
      </c>
      <c r="Q217" s="514">
        <f t="shared" si="133"/>
        <v>0.802914845915916</v>
      </c>
      <c r="R217" s="501"/>
      <c r="S217" s="501"/>
      <c r="T217" s="590">
        <f t="shared" si="125"/>
        <v>63909</v>
      </c>
    </row>
    <row r="218" spans="1:19" s="233" customFormat="1" ht="19.5" customHeight="1">
      <c r="A218" s="439"/>
      <c r="B218" s="439"/>
      <c r="C218" s="232" t="s">
        <v>183</v>
      </c>
      <c r="D218" s="439"/>
      <c r="E218" s="439"/>
      <c r="F218" s="439"/>
      <c r="G218" s="439"/>
      <c r="H218" s="439"/>
      <c r="I218" s="439"/>
      <c r="J218" s="439"/>
      <c r="K218" s="439"/>
      <c r="L218" s="439"/>
      <c r="M218" s="439"/>
      <c r="N218" s="439"/>
      <c r="O218" s="439"/>
      <c r="P218" s="439"/>
      <c r="Q218" s="500"/>
      <c r="R218" s="500"/>
      <c r="S218" s="500"/>
    </row>
    <row r="219" spans="1:19" ht="19.5" customHeight="1">
      <c r="A219" s="203" t="s">
        <v>584</v>
      </c>
      <c r="B219" s="271"/>
      <c r="C219" s="271"/>
      <c r="D219" s="271"/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501"/>
      <c r="R219" s="501"/>
      <c r="S219" s="501"/>
    </row>
    <row r="220" spans="1:19" ht="19.5" customHeight="1">
      <c r="A220" s="203" t="s">
        <v>576</v>
      </c>
      <c r="B220" s="271"/>
      <c r="C220" s="271"/>
      <c r="D220" s="271"/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501"/>
      <c r="R220" s="501"/>
      <c r="S220" s="501"/>
    </row>
    <row r="221" spans="1:19" ht="19.5" customHeight="1">
      <c r="A221" s="204"/>
      <c r="B221" s="205"/>
      <c r="C221" s="204"/>
      <c r="D221" s="206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502"/>
      <c r="R221" s="502"/>
      <c r="S221" s="502"/>
    </row>
    <row r="222" spans="1:10" ht="19.5" customHeight="1">
      <c r="A222" s="616" t="s">
        <v>187</v>
      </c>
      <c r="B222" s="616"/>
      <c r="C222" s="616"/>
      <c r="D222" s="616"/>
      <c r="E222" s="616"/>
      <c r="F222" s="625"/>
      <c r="G222" s="625"/>
      <c r="H222" s="625"/>
      <c r="I222" s="625"/>
      <c r="J222" s="625"/>
    </row>
    <row r="223" spans="1:19" ht="19.5" customHeight="1">
      <c r="A223" s="204"/>
      <c r="B223" s="205"/>
      <c r="C223" s="207"/>
      <c r="D223" s="206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504"/>
      <c r="R223" s="504"/>
      <c r="S223" s="504"/>
    </row>
    <row r="224" spans="1:10" ht="19.5" customHeight="1" thickBot="1">
      <c r="A224" s="621" t="s">
        <v>1</v>
      </c>
      <c r="B224" s="621"/>
      <c r="C224" s="621"/>
      <c r="D224" s="621"/>
      <c r="E224" s="621"/>
      <c r="F224" s="622"/>
      <c r="G224" s="622"/>
      <c r="H224" s="623"/>
      <c r="I224" s="623"/>
      <c r="J224" s="623"/>
    </row>
    <row r="225" spans="1:19" s="212" customFormat="1" ht="19.5" customHeight="1" thickBot="1">
      <c r="A225" s="272" t="s">
        <v>2</v>
      </c>
      <c r="B225" s="199"/>
      <c r="C225" s="200" t="s">
        <v>3</v>
      </c>
      <c r="D225" s="201" t="s">
        <v>4</v>
      </c>
      <c r="E225" s="202" t="s">
        <v>5</v>
      </c>
      <c r="F225" s="202" t="s">
        <v>452</v>
      </c>
      <c r="G225" s="198" t="s">
        <v>448</v>
      </c>
      <c r="H225" s="198" t="s">
        <v>497</v>
      </c>
      <c r="I225" s="198" t="s">
        <v>448</v>
      </c>
      <c r="J225" s="198" t="s">
        <v>498</v>
      </c>
      <c r="K225" s="198" t="s">
        <v>448</v>
      </c>
      <c r="L225" s="198" t="s">
        <v>545</v>
      </c>
      <c r="M225" s="198" t="s">
        <v>448</v>
      </c>
      <c r="N225" s="198" t="s">
        <v>566</v>
      </c>
      <c r="O225" s="198" t="s">
        <v>448</v>
      </c>
      <c r="P225" s="198" t="s">
        <v>562</v>
      </c>
      <c r="Q225" s="505" t="s">
        <v>563</v>
      </c>
      <c r="R225" s="605"/>
      <c r="S225" s="605"/>
    </row>
    <row r="226" spans="1:19" ht="19.5" customHeight="1" thickBot="1">
      <c r="A226" s="208">
        <v>1</v>
      </c>
      <c r="B226" s="209" t="s">
        <v>6</v>
      </c>
      <c r="C226" s="189" t="s">
        <v>7</v>
      </c>
      <c r="D226" s="210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440"/>
      <c r="R226" s="606"/>
      <c r="S226" s="606"/>
    </row>
    <row r="227" spans="1:19" ht="19.5" customHeight="1">
      <c r="A227" s="213">
        <v>2</v>
      </c>
      <c r="B227" s="257" t="s">
        <v>8</v>
      </c>
      <c r="C227" s="258" t="s">
        <v>9</v>
      </c>
      <c r="D227" s="259"/>
      <c r="E227" s="260"/>
      <c r="F227" s="260"/>
      <c r="G227" s="260"/>
      <c r="H227" s="260"/>
      <c r="I227" s="260"/>
      <c r="J227" s="260"/>
      <c r="K227" s="260"/>
      <c r="L227" s="260"/>
      <c r="M227" s="260"/>
      <c r="N227" s="260"/>
      <c r="O227" s="260"/>
      <c r="P227" s="260"/>
      <c r="Q227" s="506"/>
      <c r="R227" s="606"/>
      <c r="S227" s="606"/>
    </row>
    <row r="228" spans="1:19" ht="19.5" customHeight="1">
      <c r="A228" s="214">
        <v>3</v>
      </c>
      <c r="B228" s="215" t="s">
        <v>10</v>
      </c>
      <c r="C228" s="216" t="s">
        <v>11</v>
      </c>
      <c r="D228" s="217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441"/>
      <c r="R228" s="512"/>
      <c r="S228" s="512"/>
    </row>
    <row r="229" spans="1:19" ht="19.5" customHeight="1">
      <c r="A229" s="214">
        <v>4</v>
      </c>
      <c r="B229" s="215" t="s">
        <v>12</v>
      </c>
      <c r="C229" s="216" t="s">
        <v>13</v>
      </c>
      <c r="D229" s="217" t="s">
        <v>14</v>
      </c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441"/>
      <c r="R229" s="512"/>
      <c r="S229" s="512"/>
    </row>
    <row r="230" spans="1:19" ht="19.5" customHeight="1">
      <c r="A230" s="214">
        <v>5</v>
      </c>
      <c r="B230" s="215" t="s">
        <v>15</v>
      </c>
      <c r="C230" s="11" t="s">
        <v>16</v>
      </c>
      <c r="D230" s="217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441"/>
      <c r="R230" s="512"/>
      <c r="S230" s="512"/>
    </row>
    <row r="231" spans="1:19" ht="19.5" customHeight="1">
      <c r="A231" s="214">
        <v>6</v>
      </c>
      <c r="B231" s="215" t="s">
        <v>17</v>
      </c>
      <c r="C231" s="11" t="s">
        <v>18</v>
      </c>
      <c r="D231" s="217" t="s">
        <v>19</v>
      </c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441"/>
      <c r="R231" s="512"/>
      <c r="S231" s="512"/>
    </row>
    <row r="232" spans="1:19" ht="19.5" customHeight="1">
      <c r="A232" s="214">
        <v>7</v>
      </c>
      <c r="B232" s="215" t="s">
        <v>20</v>
      </c>
      <c r="C232" s="216" t="s">
        <v>21</v>
      </c>
      <c r="D232" s="217" t="s">
        <v>22</v>
      </c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441"/>
      <c r="R232" s="512"/>
      <c r="S232" s="512"/>
    </row>
    <row r="233" spans="1:19" ht="19.5" customHeight="1">
      <c r="A233" s="214">
        <v>8</v>
      </c>
      <c r="B233" s="215" t="s">
        <v>23</v>
      </c>
      <c r="C233" s="11" t="s">
        <v>24</v>
      </c>
      <c r="D233" s="217" t="s">
        <v>25</v>
      </c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441"/>
      <c r="R233" s="512"/>
      <c r="S233" s="512"/>
    </row>
    <row r="234" spans="1:19" ht="19.5" customHeight="1">
      <c r="A234" s="214">
        <v>9</v>
      </c>
      <c r="B234" s="215" t="s">
        <v>26</v>
      </c>
      <c r="C234" s="11" t="s">
        <v>27</v>
      </c>
      <c r="D234" s="217" t="s">
        <v>28</v>
      </c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441"/>
      <c r="R234" s="512"/>
      <c r="S234" s="512"/>
    </row>
    <row r="235" spans="1:19" ht="19.5" customHeight="1">
      <c r="A235" s="214">
        <v>10</v>
      </c>
      <c r="B235" s="215" t="s">
        <v>29</v>
      </c>
      <c r="C235" s="11" t="s">
        <v>30</v>
      </c>
      <c r="D235" s="217" t="s">
        <v>31</v>
      </c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441"/>
      <c r="R235" s="512"/>
      <c r="S235" s="512"/>
    </row>
    <row r="236" spans="1:19" ht="19.5" customHeight="1">
      <c r="A236" s="214">
        <v>11</v>
      </c>
      <c r="B236" s="215" t="s">
        <v>32</v>
      </c>
      <c r="C236" s="11" t="s">
        <v>33</v>
      </c>
      <c r="D236" s="217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441"/>
      <c r="R236" s="512"/>
      <c r="S236" s="512"/>
    </row>
    <row r="237" spans="1:19" ht="19.5" customHeight="1">
      <c r="A237" s="214">
        <v>13</v>
      </c>
      <c r="B237" s="215" t="s">
        <v>34</v>
      </c>
      <c r="C237" s="11" t="s">
        <v>35</v>
      </c>
      <c r="D237" s="217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441"/>
      <c r="R237" s="512"/>
      <c r="S237" s="512"/>
    </row>
    <row r="238" spans="1:19" ht="19.5" customHeight="1">
      <c r="A238" s="214">
        <v>14</v>
      </c>
      <c r="B238" s="215" t="s">
        <v>36</v>
      </c>
      <c r="C238" s="11" t="s">
        <v>37</v>
      </c>
      <c r="D238" s="217" t="s">
        <v>38</v>
      </c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441"/>
      <c r="R238" s="512"/>
      <c r="S238" s="512"/>
    </row>
    <row r="239" spans="1:19" ht="19.5" customHeight="1">
      <c r="A239" s="214">
        <v>14</v>
      </c>
      <c r="B239" s="215" t="s">
        <v>39</v>
      </c>
      <c r="C239" s="11" t="s">
        <v>40</v>
      </c>
      <c r="D239" s="217" t="s">
        <v>41</v>
      </c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441"/>
      <c r="R239" s="512"/>
      <c r="S239" s="512"/>
    </row>
    <row r="240" spans="1:19" ht="19.5" customHeight="1">
      <c r="A240" s="214">
        <v>15</v>
      </c>
      <c r="B240" s="215" t="s">
        <v>42</v>
      </c>
      <c r="C240" s="11" t="s">
        <v>43</v>
      </c>
      <c r="D240" s="217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441"/>
      <c r="R240" s="512"/>
      <c r="S240" s="512"/>
    </row>
    <row r="241" spans="1:19" ht="19.5" customHeight="1">
      <c r="A241" s="214">
        <v>16</v>
      </c>
      <c r="B241" s="215" t="s">
        <v>44</v>
      </c>
      <c r="C241" s="11" t="s">
        <v>45</v>
      </c>
      <c r="D241" s="217" t="s">
        <v>46</v>
      </c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441"/>
      <c r="R241" s="512"/>
      <c r="S241" s="512"/>
    </row>
    <row r="242" spans="1:19" ht="19.5" customHeight="1">
      <c r="A242" s="219">
        <v>17</v>
      </c>
      <c r="B242" s="220" t="s">
        <v>47</v>
      </c>
      <c r="C242" s="195" t="s">
        <v>48</v>
      </c>
      <c r="D242" s="221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507"/>
      <c r="R242" s="606"/>
      <c r="S242" s="606"/>
    </row>
    <row r="243" spans="1:19" ht="19.5" customHeight="1">
      <c r="A243" s="214">
        <v>18</v>
      </c>
      <c r="B243" s="215" t="s">
        <v>49</v>
      </c>
      <c r="C243" s="11" t="s">
        <v>50</v>
      </c>
      <c r="D243" s="217" t="s">
        <v>51</v>
      </c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441"/>
      <c r="R243" s="512"/>
      <c r="S243" s="512"/>
    </row>
    <row r="244" spans="1:19" ht="19.5" customHeight="1">
      <c r="A244" s="214">
        <v>19</v>
      </c>
      <c r="B244" s="215" t="s">
        <v>52</v>
      </c>
      <c r="C244" s="11" t="s">
        <v>53</v>
      </c>
      <c r="D244" s="217"/>
      <c r="E244" s="218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441"/>
      <c r="R244" s="512"/>
      <c r="S244" s="512"/>
    </row>
    <row r="245" spans="1:19" ht="19.5" customHeight="1">
      <c r="A245" s="214">
        <v>20</v>
      </c>
      <c r="B245" s="215" t="s">
        <v>54</v>
      </c>
      <c r="C245" s="11" t="s">
        <v>55</v>
      </c>
      <c r="D245" s="217" t="s">
        <v>56</v>
      </c>
      <c r="E245" s="218"/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441"/>
      <c r="R245" s="512"/>
      <c r="S245" s="512"/>
    </row>
    <row r="246" spans="1:19" ht="19.5" customHeight="1">
      <c r="A246" s="214">
        <v>21</v>
      </c>
      <c r="B246" s="215" t="s">
        <v>57</v>
      </c>
      <c r="C246" s="11" t="s">
        <v>58</v>
      </c>
      <c r="D246" s="217" t="s">
        <v>59</v>
      </c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441"/>
      <c r="R246" s="512"/>
      <c r="S246" s="512"/>
    </row>
    <row r="247" spans="1:19" ht="19.5" customHeight="1">
      <c r="A247" s="214">
        <v>22</v>
      </c>
      <c r="B247" s="215" t="s">
        <v>60</v>
      </c>
      <c r="C247" s="11" t="s">
        <v>61</v>
      </c>
      <c r="D247" s="217" t="s">
        <v>62</v>
      </c>
      <c r="E247" s="218"/>
      <c r="F247" s="218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441"/>
      <c r="R247" s="512"/>
      <c r="S247" s="512"/>
    </row>
    <row r="248" spans="1:19" ht="19.5" customHeight="1">
      <c r="A248" s="214">
        <v>23</v>
      </c>
      <c r="B248" s="215" t="s">
        <v>63</v>
      </c>
      <c r="C248" s="11" t="s">
        <v>64</v>
      </c>
      <c r="D248" s="217"/>
      <c r="E248" s="218"/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441"/>
      <c r="R248" s="512"/>
      <c r="S248" s="512"/>
    </row>
    <row r="249" spans="1:19" ht="19.5" customHeight="1">
      <c r="A249" s="214">
        <v>24</v>
      </c>
      <c r="B249" s="215" t="s">
        <v>65</v>
      </c>
      <c r="C249" s="11" t="s">
        <v>66</v>
      </c>
      <c r="D249" s="217"/>
      <c r="E249" s="218"/>
      <c r="F249" s="218"/>
      <c r="G249" s="218"/>
      <c r="H249" s="218"/>
      <c r="I249" s="218"/>
      <c r="J249" s="218"/>
      <c r="K249" s="218"/>
      <c r="L249" s="218"/>
      <c r="M249" s="218"/>
      <c r="N249" s="218"/>
      <c r="O249" s="218"/>
      <c r="P249" s="218"/>
      <c r="Q249" s="441"/>
      <c r="R249" s="512"/>
      <c r="S249" s="512"/>
    </row>
    <row r="250" spans="1:19" ht="19.5" customHeight="1">
      <c r="A250" s="214">
        <v>25</v>
      </c>
      <c r="B250" s="215" t="s">
        <v>67</v>
      </c>
      <c r="C250" s="11" t="s">
        <v>68</v>
      </c>
      <c r="D250" s="217" t="s">
        <v>69</v>
      </c>
      <c r="E250" s="218"/>
      <c r="F250" s="218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441"/>
      <c r="R250" s="512"/>
      <c r="S250" s="512"/>
    </row>
    <row r="251" spans="1:19" ht="19.5" customHeight="1">
      <c r="A251" s="214">
        <v>26</v>
      </c>
      <c r="B251" s="215" t="s">
        <v>70</v>
      </c>
      <c r="C251" s="11" t="s">
        <v>71</v>
      </c>
      <c r="D251" s="217" t="s">
        <v>72</v>
      </c>
      <c r="E251" s="218"/>
      <c r="F251" s="218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441"/>
      <c r="R251" s="512"/>
      <c r="S251" s="512"/>
    </row>
    <row r="252" spans="1:19" ht="19.5" customHeight="1">
      <c r="A252" s="214">
        <v>27</v>
      </c>
      <c r="B252" s="215" t="s">
        <v>73</v>
      </c>
      <c r="C252" s="11" t="s">
        <v>74</v>
      </c>
      <c r="D252" s="217" t="s">
        <v>75</v>
      </c>
      <c r="E252" s="218"/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441"/>
      <c r="R252" s="512"/>
      <c r="S252" s="512"/>
    </row>
    <row r="253" spans="1:19" ht="19.5" customHeight="1">
      <c r="A253" s="214">
        <v>28</v>
      </c>
      <c r="B253" s="215" t="s">
        <v>76</v>
      </c>
      <c r="C253" s="11" t="s">
        <v>77</v>
      </c>
      <c r="D253" s="217" t="s">
        <v>78</v>
      </c>
      <c r="E253" s="218"/>
      <c r="F253" s="218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441"/>
      <c r="R253" s="512"/>
      <c r="S253" s="512"/>
    </row>
    <row r="254" spans="1:19" ht="19.5" customHeight="1">
      <c r="A254" s="214">
        <v>29</v>
      </c>
      <c r="B254" s="215" t="s">
        <v>79</v>
      </c>
      <c r="C254" s="11" t="s">
        <v>80</v>
      </c>
      <c r="D254" s="217" t="s">
        <v>81</v>
      </c>
      <c r="E254" s="218"/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441"/>
      <c r="R254" s="512"/>
      <c r="S254" s="512"/>
    </row>
    <row r="255" spans="1:19" ht="19.5" customHeight="1">
      <c r="A255" s="214">
        <v>30</v>
      </c>
      <c r="B255" s="215" t="s">
        <v>82</v>
      </c>
      <c r="C255" s="11" t="s">
        <v>83</v>
      </c>
      <c r="D255" s="217" t="s">
        <v>84</v>
      </c>
      <c r="E255" s="218"/>
      <c r="F255" s="218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441"/>
      <c r="R255" s="512"/>
      <c r="S255" s="512"/>
    </row>
    <row r="256" spans="1:19" ht="19.5" customHeight="1">
      <c r="A256" s="214">
        <v>31</v>
      </c>
      <c r="B256" s="215" t="s">
        <v>85</v>
      </c>
      <c r="C256" s="11" t="s">
        <v>86</v>
      </c>
      <c r="D256" s="217"/>
      <c r="E256" s="218"/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441"/>
      <c r="R256" s="512"/>
      <c r="S256" s="512"/>
    </row>
    <row r="257" spans="1:19" ht="19.5" customHeight="1">
      <c r="A257" s="214">
        <v>32</v>
      </c>
      <c r="B257" s="215" t="s">
        <v>87</v>
      </c>
      <c r="C257" s="11" t="s">
        <v>88</v>
      </c>
      <c r="D257" s="217" t="s">
        <v>89</v>
      </c>
      <c r="E257" s="218"/>
      <c r="F257" s="218"/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441"/>
      <c r="R257" s="512"/>
      <c r="S257" s="512"/>
    </row>
    <row r="258" spans="1:19" ht="19.5" customHeight="1" thickBot="1">
      <c r="A258" s="242">
        <v>33</v>
      </c>
      <c r="B258" s="227" t="s">
        <v>90</v>
      </c>
      <c r="C258" s="228" t="s">
        <v>91</v>
      </c>
      <c r="D258" s="229" t="s">
        <v>92</v>
      </c>
      <c r="E258" s="261"/>
      <c r="F258" s="261"/>
      <c r="G258" s="261"/>
      <c r="H258" s="261"/>
      <c r="I258" s="261"/>
      <c r="J258" s="261"/>
      <c r="K258" s="261"/>
      <c r="L258" s="261"/>
      <c r="M258" s="261"/>
      <c r="N258" s="261"/>
      <c r="O258" s="261"/>
      <c r="P258" s="261"/>
      <c r="Q258" s="442"/>
      <c r="R258" s="512"/>
      <c r="S258" s="512"/>
    </row>
    <row r="259" spans="1:19" ht="19.5" customHeight="1" thickBot="1">
      <c r="A259" s="208">
        <v>34</v>
      </c>
      <c r="B259" s="209" t="s">
        <v>93</v>
      </c>
      <c r="C259" s="189" t="s">
        <v>94</v>
      </c>
      <c r="D259" s="210"/>
      <c r="E259" s="211">
        <f aca="true" t="shared" si="138" ref="E259:Q259">E260</f>
        <v>571</v>
      </c>
      <c r="F259" s="211">
        <f t="shared" si="138"/>
        <v>0</v>
      </c>
      <c r="G259" s="211">
        <f t="shared" si="138"/>
        <v>571</v>
      </c>
      <c r="H259" s="211">
        <f t="shared" si="138"/>
        <v>80</v>
      </c>
      <c r="I259" s="211">
        <f t="shared" si="138"/>
        <v>651</v>
      </c>
      <c r="J259" s="211">
        <f t="shared" si="138"/>
        <v>80</v>
      </c>
      <c r="K259" s="211">
        <f t="shared" si="138"/>
        <v>731</v>
      </c>
      <c r="L259" s="211">
        <f t="shared" si="138"/>
        <v>3</v>
      </c>
      <c r="M259" s="211">
        <f t="shared" si="138"/>
        <v>734</v>
      </c>
      <c r="N259" s="211">
        <f t="shared" si="138"/>
        <v>-1</v>
      </c>
      <c r="O259" s="211">
        <f t="shared" si="138"/>
        <v>733</v>
      </c>
      <c r="P259" s="211">
        <f t="shared" si="138"/>
        <v>0</v>
      </c>
      <c r="Q259" s="440">
        <f t="shared" si="138"/>
        <v>733</v>
      </c>
      <c r="R259" s="606"/>
      <c r="S259" s="606"/>
    </row>
    <row r="260" spans="1:19" ht="19.5" customHeight="1">
      <c r="A260" s="226">
        <v>35</v>
      </c>
      <c r="B260" s="238" t="s">
        <v>8</v>
      </c>
      <c r="C260" s="10" t="s">
        <v>95</v>
      </c>
      <c r="D260" s="239"/>
      <c r="E260" s="240">
        <f>E261+E262+E263+E264+E265+E266</f>
        <v>571</v>
      </c>
      <c r="F260" s="240"/>
      <c r="G260" s="240">
        <f aca="true" t="shared" si="139" ref="G260:M260">G261+G262+G263+G264+G265+G266</f>
        <v>571</v>
      </c>
      <c r="H260" s="240">
        <f t="shared" si="139"/>
        <v>80</v>
      </c>
      <c r="I260" s="240">
        <f t="shared" si="139"/>
        <v>651</v>
      </c>
      <c r="J260" s="240">
        <f t="shared" si="139"/>
        <v>80</v>
      </c>
      <c r="K260" s="240">
        <f t="shared" si="139"/>
        <v>731</v>
      </c>
      <c r="L260" s="240">
        <f t="shared" si="139"/>
        <v>3</v>
      </c>
      <c r="M260" s="240">
        <f t="shared" si="139"/>
        <v>734</v>
      </c>
      <c r="N260" s="240">
        <f>N261+N262+N263+N264+N265+N266</f>
        <v>-1</v>
      </c>
      <c r="O260" s="240">
        <f>O261+O262+O263+O264+O265+O266</f>
        <v>733</v>
      </c>
      <c r="P260" s="240">
        <f>P261+P262+P263+P264+P265+P266</f>
        <v>0</v>
      </c>
      <c r="Q260" s="508">
        <f>Q261+Q262+Q263+Q264+Q265+Q266</f>
        <v>733</v>
      </c>
      <c r="R260" s="512"/>
      <c r="S260" s="512"/>
    </row>
    <row r="261" spans="1:19" ht="19.5" customHeight="1">
      <c r="A261" s="214">
        <v>36</v>
      </c>
      <c r="B261" s="215" t="s">
        <v>10</v>
      </c>
      <c r="C261" s="11" t="s">
        <v>96</v>
      </c>
      <c r="D261" s="217"/>
      <c r="E261" s="218"/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441"/>
      <c r="R261" s="512"/>
      <c r="S261" s="512"/>
    </row>
    <row r="262" spans="1:19" ht="19.5" customHeight="1">
      <c r="A262" s="226">
        <v>37</v>
      </c>
      <c r="B262" s="215" t="s">
        <v>97</v>
      </c>
      <c r="C262" s="11" t="s">
        <v>98</v>
      </c>
      <c r="D262" s="217" t="s">
        <v>99</v>
      </c>
      <c r="E262" s="218">
        <v>571</v>
      </c>
      <c r="F262" s="218"/>
      <c r="G262" s="218">
        <v>571</v>
      </c>
      <c r="H262" s="218">
        <v>80</v>
      </c>
      <c r="I262" s="218">
        <f>G262+H262</f>
        <v>651</v>
      </c>
      <c r="J262" s="218">
        <v>80</v>
      </c>
      <c r="K262" s="218">
        <f>I262+J262</f>
        <v>731</v>
      </c>
      <c r="L262" s="218">
        <v>3</v>
      </c>
      <c r="M262" s="218">
        <f>K262+L262</f>
        <v>734</v>
      </c>
      <c r="N262" s="218">
        <v>-1</v>
      </c>
      <c r="O262" s="218">
        <f>M262+N262</f>
        <v>733</v>
      </c>
      <c r="P262" s="218"/>
      <c r="Q262" s="441">
        <f>O262+P262</f>
        <v>733</v>
      </c>
      <c r="R262" s="512"/>
      <c r="S262" s="512"/>
    </row>
    <row r="263" spans="1:19" ht="19.5" customHeight="1">
      <c r="A263" s="214">
        <v>38</v>
      </c>
      <c r="B263" s="223" t="s">
        <v>34</v>
      </c>
      <c r="C263" s="224" t="s">
        <v>100</v>
      </c>
      <c r="D263" s="225" t="s">
        <v>101</v>
      </c>
      <c r="E263" s="218"/>
      <c r="F263" s="218"/>
      <c r="G263" s="218"/>
      <c r="H263" s="218"/>
      <c r="I263" s="218"/>
      <c r="J263" s="218"/>
      <c r="K263" s="218"/>
      <c r="L263" s="218"/>
      <c r="M263" s="218"/>
      <c r="N263" s="218"/>
      <c r="O263" s="218"/>
      <c r="P263" s="218"/>
      <c r="Q263" s="441"/>
      <c r="R263" s="512"/>
      <c r="S263" s="512"/>
    </row>
    <row r="264" spans="1:19" ht="19.5" customHeight="1">
      <c r="A264" s="226">
        <v>39</v>
      </c>
      <c r="B264" s="215" t="s">
        <v>42</v>
      </c>
      <c r="C264" s="11" t="s">
        <v>102</v>
      </c>
      <c r="D264" s="217"/>
      <c r="E264" s="218"/>
      <c r="F264" s="218"/>
      <c r="G264" s="218"/>
      <c r="H264" s="218"/>
      <c r="I264" s="218"/>
      <c r="J264" s="218"/>
      <c r="K264" s="218"/>
      <c r="L264" s="218"/>
      <c r="M264" s="218"/>
      <c r="N264" s="218"/>
      <c r="O264" s="218"/>
      <c r="P264" s="218"/>
      <c r="Q264" s="441"/>
      <c r="R264" s="512"/>
      <c r="S264" s="512"/>
    </row>
    <row r="265" spans="1:19" ht="19.5" customHeight="1">
      <c r="A265" s="214">
        <v>40</v>
      </c>
      <c r="B265" s="215" t="s">
        <v>103</v>
      </c>
      <c r="C265" s="11" t="s">
        <v>104</v>
      </c>
      <c r="D265" s="217"/>
      <c r="E265" s="218"/>
      <c r="F265" s="218"/>
      <c r="G265" s="218"/>
      <c r="H265" s="218"/>
      <c r="I265" s="218"/>
      <c r="J265" s="218"/>
      <c r="K265" s="218"/>
      <c r="L265" s="218"/>
      <c r="M265" s="218"/>
      <c r="N265" s="218"/>
      <c r="O265" s="218"/>
      <c r="P265" s="218"/>
      <c r="Q265" s="441"/>
      <c r="R265" s="512"/>
      <c r="S265" s="512"/>
    </row>
    <row r="266" spans="1:19" ht="19.5" customHeight="1" thickBot="1">
      <c r="A266" s="226">
        <v>41</v>
      </c>
      <c r="B266" s="243" t="s">
        <v>105</v>
      </c>
      <c r="C266" s="190" t="s">
        <v>106</v>
      </c>
      <c r="D266" s="244"/>
      <c r="E266" s="262"/>
      <c r="F266" s="262"/>
      <c r="G266" s="262"/>
      <c r="H266" s="262"/>
      <c r="I266" s="262"/>
      <c r="J266" s="262"/>
      <c r="K266" s="262"/>
      <c r="L266" s="262"/>
      <c r="M266" s="262"/>
      <c r="N266" s="262"/>
      <c r="O266" s="262"/>
      <c r="P266" s="262"/>
      <c r="Q266" s="509"/>
      <c r="R266" s="512"/>
      <c r="S266" s="512"/>
    </row>
    <row r="267" spans="1:19" ht="19.5" customHeight="1" thickBot="1">
      <c r="A267" s="208">
        <v>42</v>
      </c>
      <c r="B267" s="209" t="s">
        <v>107</v>
      </c>
      <c r="C267" s="189" t="s">
        <v>108</v>
      </c>
      <c r="D267" s="210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440"/>
      <c r="R267" s="606"/>
      <c r="S267" s="606"/>
    </row>
    <row r="268" spans="1:19" ht="19.5" customHeight="1" thickBot="1">
      <c r="A268" s="230">
        <v>43</v>
      </c>
      <c r="B268" s="263" t="s">
        <v>8</v>
      </c>
      <c r="C268" s="264" t="s">
        <v>109</v>
      </c>
      <c r="D268" s="265" t="s">
        <v>110</v>
      </c>
      <c r="E268" s="266"/>
      <c r="F268" s="266"/>
      <c r="G268" s="266"/>
      <c r="H268" s="266"/>
      <c r="I268" s="266"/>
      <c r="J268" s="266"/>
      <c r="K268" s="266"/>
      <c r="L268" s="266"/>
      <c r="M268" s="266"/>
      <c r="N268" s="266"/>
      <c r="O268" s="266"/>
      <c r="P268" s="266"/>
      <c r="Q268" s="510"/>
      <c r="R268" s="512"/>
      <c r="S268" s="512"/>
    </row>
    <row r="269" spans="1:19" s="233" customFormat="1" ht="19.5" customHeight="1">
      <c r="A269" s="617" t="s">
        <v>111</v>
      </c>
      <c r="B269" s="617"/>
      <c r="C269" s="617"/>
      <c r="D269" s="617"/>
      <c r="E269" s="617"/>
      <c r="Q269" s="511"/>
      <c r="R269" s="511"/>
      <c r="S269" s="511"/>
    </row>
    <row r="270" ht="19.5" customHeight="1">
      <c r="A270" s="203" t="s">
        <v>584</v>
      </c>
    </row>
    <row r="271" spans="1:19" ht="19.5" customHeight="1">
      <c r="A271" s="203" t="s">
        <v>576</v>
      </c>
      <c r="B271" s="234"/>
      <c r="C271" s="235"/>
      <c r="D271" s="236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512"/>
      <c r="R271" s="512"/>
      <c r="S271" s="512"/>
    </row>
    <row r="272" spans="1:19" ht="19.5" customHeight="1" thickBot="1">
      <c r="A272" s="192"/>
      <c r="B272" s="234"/>
      <c r="C272" s="235"/>
      <c r="D272" s="236"/>
      <c r="E272" s="237"/>
      <c r="F272" s="237"/>
      <c r="G272" s="237"/>
      <c r="H272" s="237"/>
      <c r="I272" s="237"/>
      <c r="J272" s="237"/>
      <c r="K272" s="237"/>
      <c r="L272" s="237"/>
      <c r="M272" s="237"/>
      <c r="N272" s="237"/>
      <c r="O272" s="237"/>
      <c r="P272" s="237"/>
      <c r="Q272" s="512"/>
      <c r="R272" s="512"/>
      <c r="S272" s="512"/>
    </row>
    <row r="273" spans="1:19" ht="19.5" customHeight="1" thickBot="1">
      <c r="A273" s="208">
        <v>45</v>
      </c>
      <c r="B273" s="209" t="s">
        <v>112</v>
      </c>
      <c r="C273" s="189" t="s">
        <v>113</v>
      </c>
      <c r="D273" s="210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440"/>
      <c r="R273" s="606"/>
      <c r="S273" s="606"/>
    </row>
    <row r="274" spans="1:19" ht="19.5" customHeight="1">
      <c r="A274" s="226">
        <v>46</v>
      </c>
      <c r="B274" s="238" t="s">
        <v>8</v>
      </c>
      <c r="C274" s="10" t="s">
        <v>114</v>
      </c>
      <c r="D274" s="239"/>
      <c r="E274" s="240"/>
      <c r="F274" s="240"/>
      <c r="G274" s="240"/>
      <c r="H274" s="240"/>
      <c r="I274" s="240"/>
      <c r="J274" s="240"/>
      <c r="K274" s="240"/>
      <c r="L274" s="240"/>
      <c r="M274" s="240"/>
      <c r="N274" s="240"/>
      <c r="O274" s="240"/>
      <c r="P274" s="240"/>
      <c r="Q274" s="508"/>
      <c r="R274" s="512"/>
      <c r="S274" s="512"/>
    </row>
    <row r="275" spans="1:19" ht="19.5" customHeight="1">
      <c r="A275" s="214">
        <v>47</v>
      </c>
      <c r="B275" s="215" t="s">
        <v>10</v>
      </c>
      <c r="C275" s="11" t="s">
        <v>115</v>
      </c>
      <c r="D275" s="217"/>
      <c r="E275" s="218"/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441"/>
      <c r="R275" s="512"/>
      <c r="S275" s="512"/>
    </row>
    <row r="276" spans="1:19" ht="19.5" customHeight="1">
      <c r="A276" s="226">
        <v>48</v>
      </c>
      <c r="B276" s="215" t="s">
        <v>97</v>
      </c>
      <c r="C276" s="11" t="s">
        <v>458</v>
      </c>
      <c r="D276" s="217"/>
      <c r="E276" s="218"/>
      <c r="F276" s="218"/>
      <c r="G276" s="218"/>
      <c r="H276" s="218"/>
      <c r="I276" s="218"/>
      <c r="J276" s="218"/>
      <c r="K276" s="218"/>
      <c r="L276" s="218"/>
      <c r="M276" s="218"/>
      <c r="N276" s="218"/>
      <c r="O276" s="218"/>
      <c r="P276" s="218"/>
      <c r="Q276" s="441"/>
      <c r="R276" s="512"/>
      <c r="S276" s="512"/>
    </row>
    <row r="277" spans="1:19" ht="19.5" customHeight="1">
      <c r="A277" s="214">
        <v>49</v>
      </c>
      <c r="B277" s="215" t="s">
        <v>34</v>
      </c>
      <c r="C277" s="11" t="s">
        <v>500</v>
      </c>
      <c r="D277" s="217"/>
      <c r="E277" s="218"/>
      <c r="F277" s="218"/>
      <c r="G277" s="218"/>
      <c r="H277" s="218"/>
      <c r="I277" s="218"/>
      <c r="J277" s="218"/>
      <c r="K277" s="218"/>
      <c r="L277" s="218"/>
      <c r="M277" s="218"/>
      <c r="N277" s="218"/>
      <c r="O277" s="218"/>
      <c r="P277" s="218"/>
      <c r="Q277" s="441"/>
      <c r="R277" s="512"/>
      <c r="S277" s="512"/>
    </row>
    <row r="278" spans="1:19" ht="19.5" customHeight="1">
      <c r="A278" s="226">
        <v>50</v>
      </c>
      <c r="B278" s="215" t="s">
        <v>42</v>
      </c>
      <c r="C278" s="11" t="s">
        <v>538</v>
      </c>
      <c r="D278" s="217"/>
      <c r="E278" s="218"/>
      <c r="F278" s="218"/>
      <c r="G278" s="218"/>
      <c r="H278" s="218"/>
      <c r="I278" s="218"/>
      <c r="J278" s="218"/>
      <c r="K278" s="218"/>
      <c r="L278" s="218"/>
      <c r="M278" s="218"/>
      <c r="N278" s="218"/>
      <c r="O278" s="218"/>
      <c r="P278" s="218"/>
      <c r="Q278" s="441"/>
      <c r="R278" s="512"/>
      <c r="S278" s="512"/>
    </row>
    <row r="279" spans="1:19" ht="19.5" customHeight="1">
      <c r="A279" s="226">
        <v>51</v>
      </c>
      <c r="B279" s="215" t="s">
        <v>103</v>
      </c>
      <c r="C279" s="11" t="s">
        <v>546</v>
      </c>
      <c r="D279" s="217"/>
      <c r="E279" s="218"/>
      <c r="F279" s="218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441"/>
      <c r="R279" s="512"/>
      <c r="S279" s="512"/>
    </row>
    <row r="280" spans="1:19" ht="19.5" customHeight="1">
      <c r="A280" s="214">
        <v>52</v>
      </c>
      <c r="B280" s="215" t="s">
        <v>47</v>
      </c>
      <c r="C280" s="11" t="s">
        <v>116</v>
      </c>
      <c r="D280" s="217"/>
      <c r="E280" s="218"/>
      <c r="F280" s="218"/>
      <c r="G280" s="218"/>
      <c r="H280" s="218"/>
      <c r="I280" s="218"/>
      <c r="J280" s="218"/>
      <c r="K280" s="218"/>
      <c r="L280" s="218"/>
      <c r="M280" s="218"/>
      <c r="N280" s="218"/>
      <c r="O280" s="218"/>
      <c r="P280" s="218"/>
      <c r="Q280" s="441"/>
      <c r="R280" s="512"/>
      <c r="S280" s="512"/>
    </row>
    <row r="281" spans="1:19" ht="19.5" customHeight="1">
      <c r="A281" s="226">
        <v>53</v>
      </c>
      <c r="B281" s="215" t="s">
        <v>49</v>
      </c>
      <c r="C281" s="224" t="s">
        <v>117</v>
      </c>
      <c r="D281" s="225" t="s">
        <v>118</v>
      </c>
      <c r="E281" s="262"/>
      <c r="F281" s="262"/>
      <c r="G281" s="262"/>
      <c r="H281" s="262"/>
      <c r="I281" s="262"/>
      <c r="J281" s="262"/>
      <c r="K281" s="262"/>
      <c r="L281" s="262"/>
      <c r="M281" s="262"/>
      <c r="N281" s="262"/>
      <c r="O281" s="262"/>
      <c r="P281" s="262"/>
      <c r="Q281" s="509"/>
      <c r="R281" s="512"/>
      <c r="S281" s="512"/>
    </row>
    <row r="282" spans="1:19" ht="19.5" customHeight="1" thickBot="1">
      <c r="A282" s="214">
        <v>54</v>
      </c>
      <c r="B282" s="243"/>
      <c r="C282" s="228" t="s">
        <v>439</v>
      </c>
      <c r="D282" s="244"/>
      <c r="E282" s="261"/>
      <c r="F282" s="261"/>
      <c r="G282" s="261"/>
      <c r="H282" s="261"/>
      <c r="I282" s="261"/>
      <c r="J282" s="261"/>
      <c r="K282" s="261"/>
      <c r="L282" s="261"/>
      <c r="M282" s="261"/>
      <c r="N282" s="261"/>
      <c r="O282" s="261"/>
      <c r="P282" s="261"/>
      <c r="Q282" s="442"/>
      <c r="R282" s="512"/>
      <c r="S282" s="512"/>
    </row>
    <row r="283" spans="1:19" ht="19.5" customHeight="1" thickBot="1">
      <c r="A283" s="226">
        <v>55</v>
      </c>
      <c r="B283" s="227" t="s">
        <v>141</v>
      </c>
      <c r="C283" s="228" t="s">
        <v>540</v>
      </c>
      <c r="D283" s="244"/>
      <c r="E283" s="231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513"/>
      <c r="R283" s="512"/>
      <c r="S283" s="512"/>
    </row>
    <row r="284" spans="1:19" ht="19.5" customHeight="1" thickBot="1">
      <c r="A284" s="208">
        <v>56</v>
      </c>
      <c r="B284" s="209" t="s">
        <v>119</v>
      </c>
      <c r="C284" s="189" t="s">
        <v>120</v>
      </c>
      <c r="D284" s="210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440"/>
      <c r="R284" s="606"/>
      <c r="S284" s="606"/>
    </row>
    <row r="285" spans="1:19" ht="19.5" customHeight="1">
      <c r="A285" s="226">
        <v>57</v>
      </c>
      <c r="B285" s="238" t="s">
        <v>8</v>
      </c>
      <c r="C285" s="10" t="s">
        <v>121</v>
      </c>
      <c r="D285" s="239"/>
      <c r="E285" s="240"/>
      <c r="F285" s="240"/>
      <c r="G285" s="240"/>
      <c r="H285" s="240"/>
      <c r="I285" s="240"/>
      <c r="J285" s="240"/>
      <c r="K285" s="240"/>
      <c r="L285" s="240"/>
      <c r="M285" s="240"/>
      <c r="N285" s="240"/>
      <c r="O285" s="240"/>
      <c r="P285" s="240"/>
      <c r="Q285" s="508"/>
      <c r="R285" s="512"/>
      <c r="S285" s="512"/>
    </row>
    <row r="286" spans="1:19" ht="19.5" customHeight="1" thickBot="1">
      <c r="A286" s="245">
        <v>58</v>
      </c>
      <c r="B286" s="223" t="s">
        <v>47</v>
      </c>
      <c r="C286" s="224" t="s">
        <v>122</v>
      </c>
      <c r="D286" s="225"/>
      <c r="E286" s="262"/>
      <c r="F286" s="262"/>
      <c r="G286" s="262"/>
      <c r="H286" s="262"/>
      <c r="I286" s="262"/>
      <c r="J286" s="262"/>
      <c r="K286" s="262"/>
      <c r="L286" s="262"/>
      <c r="M286" s="262"/>
      <c r="N286" s="262"/>
      <c r="O286" s="262"/>
      <c r="P286" s="262"/>
      <c r="Q286" s="509"/>
      <c r="R286" s="512"/>
      <c r="S286" s="512"/>
    </row>
    <row r="287" spans="1:19" ht="19.5" customHeight="1" thickBot="1">
      <c r="A287" s="208">
        <v>59</v>
      </c>
      <c r="B287" s="209" t="s">
        <v>123</v>
      </c>
      <c r="C287" s="246" t="s">
        <v>124</v>
      </c>
      <c r="D287" s="210" t="s">
        <v>125</v>
      </c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440"/>
      <c r="R287" s="606"/>
      <c r="S287" s="606"/>
    </row>
    <row r="288" spans="1:19" ht="19.5" customHeight="1" thickBot="1">
      <c r="A288" s="208">
        <v>60</v>
      </c>
      <c r="B288" s="209" t="s">
        <v>126</v>
      </c>
      <c r="C288" s="189" t="s">
        <v>127</v>
      </c>
      <c r="D288" s="210"/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440"/>
      <c r="R288" s="606"/>
      <c r="S288" s="606"/>
    </row>
    <row r="289" spans="1:19" ht="19.5" customHeight="1">
      <c r="A289" s="226">
        <v>61</v>
      </c>
      <c r="B289" s="238" t="s">
        <v>8</v>
      </c>
      <c r="C289" s="10" t="s">
        <v>128</v>
      </c>
      <c r="D289" s="239" t="s">
        <v>129</v>
      </c>
      <c r="E289" s="240"/>
      <c r="F289" s="240"/>
      <c r="G289" s="240"/>
      <c r="H289" s="240"/>
      <c r="I289" s="240"/>
      <c r="J289" s="240"/>
      <c r="K289" s="240"/>
      <c r="L289" s="240"/>
      <c r="M289" s="240"/>
      <c r="N289" s="240"/>
      <c r="O289" s="240"/>
      <c r="P289" s="240"/>
      <c r="Q289" s="508"/>
      <c r="R289" s="512"/>
      <c r="S289" s="512"/>
    </row>
    <row r="290" spans="1:19" ht="19.5" customHeight="1" thickBot="1">
      <c r="A290" s="241">
        <v>62</v>
      </c>
      <c r="B290" s="223" t="s">
        <v>47</v>
      </c>
      <c r="C290" s="247" t="s">
        <v>130</v>
      </c>
      <c r="D290" s="225"/>
      <c r="E290" s="262"/>
      <c r="F290" s="262"/>
      <c r="G290" s="262"/>
      <c r="H290" s="262"/>
      <c r="I290" s="262"/>
      <c r="J290" s="262"/>
      <c r="K290" s="262"/>
      <c r="L290" s="262"/>
      <c r="M290" s="262"/>
      <c r="N290" s="262"/>
      <c r="O290" s="262"/>
      <c r="P290" s="262"/>
      <c r="Q290" s="509"/>
      <c r="R290" s="512"/>
      <c r="S290" s="512"/>
    </row>
    <row r="291" spans="1:19" ht="19.5" customHeight="1" thickBot="1">
      <c r="A291" s="208">
        <v>63</v>
      </c>
      <c r="B291" s="209" t="s">
        <v>131</v>
      </c>
      <c r="C291" s="189" t="s">
        <v>132</v>
      </c>
      <c r="D291" s="210"/>
      <c r="E291" s="211">
        <f aca="true" t="shared" si="140" ref="E291:K291">E292+E293</f>
        <v>0</v>
      </c>
      <c r="F291" s="211">
        <f t="shared" si="140"/>
        <v>0</v>
      </c>
      <c r="G291" s="211">
        <f t="shared" si="140"/>
        <v>0</v>
      </c>
      <c r="H291" s="211">
        <f t="shared" si="140"/>
        <v>0</v>
      </c>
      <c r="I291" s="211">
        <f t="shared" si="140"/>
        <v>0</v>
      </c>
      <c r="J291" s="211">
        <f t="shared" si="140"/>
        <v>0</v>
      </c>
      <c r="K291" s="211">
        <f t="shared" si="140"/>
        <v>0</v>
      </c>
      <c r="L291" s="211">
        <f aca="true" t="shared" si="141" ref="L291:Q291">L292+L293</f>
        <v>0</v>
      </c>
      <c r="M291" s="211">
        <f t="shared" si="141"/>
        <v>0</v>
      </c>
      <c r="N291" s="211">
        <f t="shared" si="141"/>
        <v>0</v>
      </c>
      <c r="O291" s="211">
        <f t="shared" si="141"/>
        <v>0</v>
      </c>
      <c r="P291" s="211">
        <f t="shared" si="141"/>
        <v>0</v>
      </c>
      <c r="Q291" s="440">
        <f t="shared" si="141"/>
        <v>0</v>
      </c>
      <c r="R291" s="606"/>
      <c r="S291" s="606"/>
    </row>
    <row r="292" spans="1:19" ht="19.5" customHeight="1">
      <c r="A292" s="226">
        <v>64</v>
      </c>
      <c r="B292" s="238" t="s">
        <v>8</v>
      </c>
      <c r="C292" s="10" t="s">
        <v>133</v>
      </c>
      <c r="D292" s="239"/>
      <c r="E292" s="240"/>
      <c r="F292" s="240"/>
      <c r="G292" s="240"/>
      <c r="H292" s="240"/>
      <c r="I292" s="240"/>
      <c r="J292" s="240"/>
      <c r="K292" s="240"/>
      <c r="L292" s="240"/>
      <c r="M292" s="240"/>
      <c r="N292" s="240"/>
      <c r="O292" s="240"/>
      <c r="P292" s="240"/>
      <c r="Q292" s="508"/>
      <c r="R292" s="512"/>
      <c r="S292" s="512"/>
    </row>
    <row r="293" spans="1:19" ht="19.5" customHeight="1" thickBot="1">
      <c r="A293" s="241">
        <v>65</v>
      </c>
      <c r="B293" s="223" t="s">
        <v>47</v>
      </c>
      <c r="C293" s="224" t="s">
        <v>134</v>
      </c>
      <c r="D293" s="225"/>
      <c r="E293" s="262"/>
      <c r="F293" s="262"/>
      <c r="G293" s="262"/>
      <c r="H293" s="262"/>
      <c r="I293" s="262"/>
      <c r="J293" s="262"/>
      <c r="K293" s="262"/>
      <c r="L293" s="262"/>
      <c r="M293" s="262"/>
      <c r="N293" s="262"/>
      <c r="O293" s="262"/>
      <c r="P293" s="262"/>
      <c r="Q293" s="509"/>
      <c r="R293" s="512"/>
      <c r="S293" s="512"/>
    </row>
    <row r="294" spans="1:19" ht="19.5" customHeight="1" thickBot="1">
      <c r="A294" s="208">
        <v>66</v>
      </c>
      <c r="B294" s="274" t="s">
        <v>324</v>
      </c>
      <c r="C294" s="250" t="s">
        <v>542</v>
      </c>
      <c r="D294" s="244"/>
      <c r="E294" s="266"/>
      <c r="F294" s="266"/>
      <c r="G294" s="266"/>
      <c r="H294" s="266"/>
      <c r="I294" s="266"/>
      <c r="J294" s="266"/>
      <c r="K294" s="266"/>
      <c r="L294" s="266"/>
      <c r="M294" s="266"/>
      <c r="N294" s="266"/>
      <c r="O294" s="266"/>
      <c r="P294" s="266"/>
      <c r="Q294" s="510"/>
      <c r="R294" s="512"/>
      <c r="S294" s="512"/>
    </row>
    <row r="295" spans="1:19" ht="19.5" customHeight="1" thickBot="1">
      <c r="A295" s="248">
        <v>67</v>
      </c>
      <c r="B295" s="249"/>
      <c r="C295" s="250" t="s">
        <v>135</v>
      </c>
      <c r="D295" s="210"/>
      <c r="E295" s="211">
        <f aca="true" t="shared" si="142" ref="E295:M295">E226+E259+E267+E273+E284+E287+E291</f>
        <v>571</v>
      </c>
      <c r="F295" s="211">
        <f t="shared" si="142"/>
        <v>0</v>
      </c>
      <c r="G295" s="211">
        <f t="shared" si="142"/>
        <v>571</v>
      </c>
      <c r="H295" s="211">
        <f t="shared" si="142"/>
        <v>80</v>
      </c>
      <c r="I295" s="211">
        <f t="shared" si="142"/>
        <v>651</v>
      </c>
      <c r="J295" s="211">
        <f t="shared" si="142"/>
        <v>80</v>
      </c>
      <c r="K295" s="211">
        <f t="shared" si="142"/>
        <v>731</v>
      </c>
      <c r="L295" s="211">
        <f t="shared" si="142"/>
        <v>3</v>
      </c>
      <c r="M295" s="211">
        <f t="shared" si="142"/>
        <v>734</v>
      </c>
      <c r="N295" s="211">
        <f>N226+N259+N267+N273+N284+N287+N291</f>
        <v>-1</v>
      </c>
      <c r="O295" s="211">
        <f>O226+O259+O267+O273+O284+O287+O291</f>
        <v>733</v>
      </c>
      <c r="P295" s="211">
        <f>P226+P259+P267+P273+P284+P287+P291</f>
        <v>0</v>
      </c>
      <c r="Q295" s="440">
        <f>Q226+Q259+Q267+Q273+Q284+Q287+Q291</f>
        <v>733</v>
      </c>
      <c r="R295" s="606"/>
      <c r="S295" s="606"/>
    </row>
    <row r="298" spans="1:10" ht="19.5" customHeight="1" thickBot="1">
      <c r="A298" s="621" t="s">
        <v>136</v>
      </c>
      <c r="B298" s="621"/>
      <c r="C298" s="621"/>
      <c r="D298" s="621"/>
      <c r="E298" s="621"/>
      <c r="F298" s="622"/>
      <c r="G298" s="622"/>
      <c r="H298" s="623"/>
      <c r="I298" s="623"/>
      <c r="J298" s="623"/>
    </row>
    <row r="299" spans="1:19" ht="19.5" customHeight="1" thickBot="1">
      <c r="A299" s="230" t="s">
        <v>137</v>
      </c>
      <c r="B299" s="263"/>
      <c r="C299" s="267" t="s">
        <v>138</v>
      </c>
      <c r="D299" s="265"/>
      <c r="E299" s="268" t="s">
        <v>5</v>
      </c>
      <c r="F299" s="268" t="s">
        <v>5</v>
      </c>
      <c r="G299" s="198" t="s">
        <v>448</v>
      </c>
      <c r="H299" s="198" t="s">
        <v>497</v>
      </c>
      <c r="I299" s="198" t="s">
        <v>448</v>
      </c>
      <c r="J299" s="198" t="s">
        <v>498</v>
      </c>
      <c r="K299" s="198" t="s">
        <v>448</v>
      </c>
      <c r="L299" s="198" t="s">
        <v>545</v>
      </c>
      <c r="M299" s="198" t="s">
        <v>448</v>
      </c>
      <c r="N299" s="198" t="s">
        <v>566</v>
      </c>
      <c r="O299" s="198" t="s">
        <v>448</v>
      </c>
      <c r="P299" s="198" t="s">
        <v>562</v>
      </c>
      <c r="Q299" s="505" t="s">
        <v>563</v>
      </c>
      <c r="R299" s="605"/>
      <c r="S299" s="605"/>
    </row>
    <row r="300" spans="1:19" ht="19.5" customHeight="1" thickBot="1">
      <c r="A300" s="251" t="s">
        <v>8</v>
      </c>
      <c r="B300" s="252" t="s">
        <v>6</v>
      </c>
      <c r="C300" s="253" t="s">
        <v>139</v>
      </c>
      <c r="D300" s="209"/>
      <c r="E300" s="255">
        <f aca="true" t="shared" si="143" ref="E300:K300">E301+E302+E303+E304+E305+E306+E307+E308</f>
        <v>571</v>
      </c>
      <c r="F300" s="255">
        <f t="shared" si="143"/>
        <v>0</v>
      </c>
      <c r="G300" s="255">
        <f t="shared" si="143"/>
        <v>571</v>
      </c>
      <c r="H300" s="255">
        <f t="shared" si="143"/>
        <v>80</v>
      </c>
      <c r="I300" s="255">
        <f t="shared" si="143"/>
        <v>651</v>
      </c>
      <c r="J300" s="255">
        <f t="shared" si="143"/>
        <v>80</v>
      </c>
      <c r="K300" s="255">
        <f t="shared" si="143"/>
        <v>731</v>
      </c>
      <c r="L300" s="255">
        <f aca="true" t="shared" si="144" ref="L300:Q300">L301+L302+L303+L304+L305+L306+L307+L308</f>
        <v>3</v>
      </c>
      <c r="M300" s="255">
        <f t="shared" si="144"/>
        <v>734</v>
      </c>
      <c r="N300" s="255">
        <f t="shared" si="144"/>
        <v>-1</v>
      </c>
      <c r="O300" s="255">
        <f t="shared" si="144"/>
        <v>733</v>
      </c>
      <c r="P300" s="255">
        <f t="shared" si="144"/>
        <v>716</v>
      </c>
      <c r="Q300" s="514">
        <f t="shared" si="144"/>
        <v>1211</v>
      </c>
      <c r="R300" s="501"/>
      <c r="S300" s="501"/>
    </row>
    <row r="301" spans="1:19" ht="19.5" customHeight="1">
      <c r="A301" s="226" t="s">
        <v>47</v>
      </c>
      <c r="B301" s="238" t="s">
        <v>8</v>
      </c>
      <c r="C301" s="10" t="s">
        <v>140</v>
      </c>
      <c r="D301" s="239"/>
      <c r="E301" s="254"/>
      <c r="F301" s="254"/>
      <c r="G301" s="254"/>
      <c r="H301" s="254"/>
      <c r="I301" s="254"/>
      <c r="J301" s="254"/>
      <c r="K301" s="254"/>
      <c r="L301" s="254"/>
      <c r="M301" s="254"/>
      <c r="N301" s="254"/>
      <c r="O301" s="254"/>
      <c r="P301" s="254"/>
      <c r="Q301" s="515"/>
      <c r="R301" s="592"/>
      <c r="S301" s="592"/>
    </row>
    <row r="302" spans="1:19" ht="19.5" customHeight="1">
      <c r="A302" s="214" t="s">
        <v>141</v>
      </c>
      <c r="B302" s="215" t="s">
        <v>47</v>
      </c>
      <c r="C302" s="11" t="s">
        <v>142</v>
      </c>
      <c r="D302" s="217"/>
      <c r="E302" s="269"/>
      <c r="F302" s="269"/>
      <c r="G302" s="269"/>
      <c r="H302" s="269"/>
      <c r="I302" s="269"/>
      <c r="J302" s="269"/>
      <c r="K302" s="269"/>
      <c r="L302" s="269"/>
      <c r="M302" s="269"/>
      <c r="N302" s="269">
        <v>12</v>
      </c>
      <c r="O302" s="269">
        <f>M302+N302</f>
        <v>12</v>
      </c>
      <c r="P302" s="269">
        <v>12</v>
      </c>
      <c r="Q302" s="516"/>
      <c r="R302" s="592"/>
      <c r="S302" s="592"/>
    </row>
    <row r="303" spans="1:19" ht="19.5" customHeight="1">
      <c r="A303" s="226" t="s">
        <v>143</v>
      </c>
      <c r="B303" s="215" t="s">
        <v>141</v>
      </c>
      <c r="C303" s="11" t="s">
        <v>144</v>
      </c>
      <c r="D303" s="217"/>
      <c r="E303" s="269">
        <v>371</v>
      </c>
      <c r="F303" s="269"/>
      <c r="G303" s="269">
        <v>371</v>
      </c>
      <c r="H303" s="269">
        <v>80</v>
      </c>
      <c r="I303" s="269">
        <f>G303+H303</f>
        <v>451</v>
      </c>
      <c r="J303" s="269">
        <v>80</v>
      </c>
      <c r="K303" s="269">
        <f>I303+J303</f>
        <v>531</v>
      </c>
      <c r="L303" s="269">
        <v>3</v>
      </c>
      <c r="M303" s="269">
        <f>K303+L303</f>
        <v>534</v>
      </c>
      <c r="N303" s="269">
        <v>-22</v>
      </c>
      <c r="O303" s="269">
        <f>M303+N303</f>
        <v>512</v>
      </c>
      <c r="P303" s="269">
        <v>499</v>
      </c>
      <c r="Q303" s="516">
        <f>O303+P303</f>
        <v>1011</v>
      </c>
      <c r="R303" s="592"/>
      <c r="S303" s="592"/>
    </row>
    <row r="304" spans="1:19" ht="19.5" customHeight="1">
      <c r="A304" s="214" t="s">
        <v>145</v>
      </c>
      <c r="B304" s="215" t="s">
        <v>143</v>
      </c>
      <c r="C304" s="11" t="s">
        <v>146</v>
      </c>
      <c r="D304" s="217"/>
      <c r="E304" s="269">
        <v>20</v>
      </c>
      <c r="F304" s="269"/>
      <c r="G304" s="269">
        <v>20</v>
      </c>
      <c r="H304" s="269"/>
      <c r="I304" s="269">
        <v>20</v>
      </c>
      <c r="J304" s="269"/>
      <c r="K304" s="269">
        <v>20</v>
      </c>
      <c r="L304" s="269"/>
      <c r="M304" s="269">
        <v>20</v>
      </c>
      <c r="N304" s="269">
        <v>-1</v>
      </c>
      <c r="O304" s="269">
        <f>M304+N304</f>
        <v>19</v>
      </c>
      <c r="P304" s="269">
        <v>15</v>
      </c>
      <c r="Q304" s="516">
        <v>20</v>
      </c>
      <c r="R304" s="592"/>
      <c r="S304" s="592"/>
    </row>
    <row r="305" spans="1:19" ht="19.5" customHeight="1">
      <c r="A305" s="226" t="s">
        <v>147</v>
      </c>
      <c r="B305" s="215" t="s">
        <v>145</v>
      </c>
      <c r="C305" s="11" t="s">
        <v>148</v>
      </c>
      <c r="D305" s="217"/>
      <c r="E305" s="269"/>
      <c r="F305" s="269"/>
      <c r="G305" s="269"/>
      <c r="H305" s="269"/>
      <c r="I305" s="269"/>
      <c r="J305" s="269"/>
      <c r="K305" s="269"/>
      <c r="L305" s="269"/>
      <c r="M305" s="269"/>
      <c r="N305" s="269"/>
      <c r="O305" s="269">
        <f>M305+N305</f>
        <v>0</v>
      </c>
      <c r="P305" s="269"/>
      <c r="Q305" s="516"/>
      <c r="R305" s="592"/>
      <c r="S305" s="592"/>
    </row>
    <row r="306" spans="1:19" ht="19.5" customHeight="1">
      <c r="A306" s="214" t="s">
        <v>149</v>
      </c>
      <c r="B306" s="215" t="s">
        <v>147</v>
      </c>
      <c r="C306" s="11" t="s">
        <v>150</v>
      </c>
      <c r="D306" s="217"/>
      <c r="E306" s="269">
        <v>180</v>
      </c>
      <c r="F306" s="269"/>
      <c r="G306" s="269">
        <v>180</v>
      </c>
      <c r="H306" s="269"/>
      <c r="I306" s="269">
        <v>180</v>
      </c>
      <c r="J306" s="269"/>
      <c r="K306" s="269">
        <v>180</v>
      </c>
      <c r="L306" s="269"/>
      <c r="M306" s="269">
        <v>180</v>
      </c>
      <c r="N306" s="269">
        <v>10</v>
      </c>
      <c r="O306" s="269">
        <f>M306+N306</f>
        <v>190</v>
      </c>
      <c r="P306" s="269">
        <v>190</v>
      </c>
      <c r="Q306" s="516">
        <v>180</v>
      </c>
      <c r="R306" s="592"/>
      <c r="S306" s="592"/>
    </row>
    <row r="307" spans="1:19" ht="19.5" customHeight="1">
      <c r="A307" s="226" t="s">
        <v>151</v>
      </c>
      <c r="B307" s="215" t="s">
        <v>149</v>
      </c>
      <c r="C307" s="11" t="s">
        <v>152</v>
      </c>
      <c r="D307" s="217"/>
      <c r="E307" s="269"/>
      <c r="F307" s="269"/>
      <c r="G307" s="269"/>
      <c r="H307" s="269"/>
      <c r="I307" s="269"/>
      <c r="J307" s="269"/>
      <c r="K307" s="269"/>
      <c r="L307" s="269"/>
      <c r="M307" s="269"/>
      <c r="N307" s="269"/>
      <c r="O307" s="269"/>
      <c r="P307" s="269"/>
      <c r="Q307" s="516"/>
      <c r="R307" s="592"/>
      <c r="S307" s="592"/>
    </row>
    <row r="308" spans="1:19" ht="19.5" customHeight="1" thickBot="1">
      <c r="A308" s="214" t="s">
        <v>153</v>
      </c>
      <c r="B308" s="223" t="s">
        <v>151</v>
      </c>
      <c r="C308" s="224" t="s">
        <v>154</v>
      </c>
      <c r="D308" s="225"/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  <c r="O308" s="270"/>
      <c r="P308" s="270"/>
      <c r="Q308" s="517"/>
      <c r="R308" s="592"/>
      <c r="S308" s="592"/>
    </row>
    <row r="309" spans="1:19" ht="19.5" customHeight="1" thickBot="1">
      <c r="A309" s="208" t="s">
        <v>155</v>
      </c>
      <c r="B309" s="209" t="s">
        <v>93</v>
      </c>
      <c r="C309" s="189" t="s">
        <v>156</v>
      </c>
      <c r="D309" s="210"/>
      <c r="E309" s="255"/>
      <c r="F309" s="255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514"/>
      <c r="R309" s="501"/>
      <c r="S309" s="501"/>
    </row>
    <row r="310" spans="1:19" ht="19.5" customHeight="1">
      <c r="A310" s="226" t="s">
        <v>157</v>
      </c>
      <c r="B310" s="238" t="s">
        <v>8</v>
      </c>
      <c r="C310" s="10" t="s">
        <v>158</v>
      </c>
      <c r="D310" s="239"/>
      <c r="E310" s="254"/>
      <c r="F310" s="254"/>
      <c r="G310" s="254"/>
      <c r="H310" s="254"/>
      <c r="I310" s="254"/>
      <c r="J310" s="254"/>
      <c r="K310" s="254"/>
      <c r="L310" s="254"/>
      <c r="M310" s="254"/>
      <c r="N310" s="254"/>
      <c r="O310" s="254"/>
      <c r="P310" s="254"/>
      <c r="Q310" s="515"/>
      <c r="R310" s="592"/>
      <c r="S310" s="592"/>
    </row>
    <row r="311" spans="1:19" ht="19.5" customHeight="1">
      <c r="A311" s="226"/>
      <c r="B311" s="238"/>
      <c r="C311" s="10" t="s">
        <v>440</v>
      </c>
      <c r="D311" s="239"/>
      <c r="E311" s="254"/>
      <c r="F311" s="254"/>
      <c r="G311" s="254"/>
      <c r="H311" s="254"/>
      <c r="I311" s="254"/>
      <c r="J311" s="254"/>
      <c r="K311" s="254"/>
      <c r="L311" s="254"/>
      <c r="M311" s="254"/>
      <c r="N311" s="254"/>
      <c r="O311" s="254"/>
      <c r="P311" s="254"/>
      <c r="Q311" s="515"/>
      <c r="R311" s="592"/>
      <c r="S311" s="592"/>
    </row>
    <row r="312" spans="1:19" ht="19.5" customHeight="1">
      <c r="A312" s="226" t="s">
        <v>159</v>
      </c>
      <c r="B312" s="215" t="s">
        <v>47</v>
      </c>
      <c r="C312" s="11" t="s">
        <v>160</v>
      </c>
      <c r="D312" s="217"/>
      <c r="E312" s="269"/>
      <c r="F312" s="269"/>
      <c r="G312" s="269"/>
      <c r="H312" s="269"/>
      <c r="I312" s="269"/>
      <c r="J312" s="269"/>
      <c r="K312" s="269"/>
      <c r="L312" s="269"/>
      <c r="M312" s="269"/>
      <c r="N312" s="269"/>
      <c r="O312" s="269"/>
      <c r="P312" s="269"/>
      <c r="Q312" s="516"/>
      <c r="R312" s="592"/>
      <c r="S312" s="592"/>
    </row>
    <row r="313" spans="1:19" ht="19.5" customHeight="1">
      <c r="A313" s="226" t="s">
        <v>161</v>
      </c>
      <c r="B313" s="238" t="s">
        <v>141</v>
      </c>
      <c r="C313" s="11" t="s">
        <v>162</v>
      </c>
      <c r="D313" s="217"/>
      <c r="E313" s="269"/>
      <c r="F313" s="269"/>
      <c r="G313" s="269"/>
      <c r="H313" s="269"/>
      <c r="I313" s="269"/>
      <c r="J313" s="269"/>
      <c r="K313" s="269"/>
      <c r="L313" s="269"/>
      <c r="M313" s="269"/>
      <c r="N313" s="269"/>
      <c r="O313" s="269"/>
      <c r="P313" s="269"/>
      <c r="Q313" s="516"/>
      <c r="R313" s="592"/>
      <c r="S313" s="592"/>
    </row>
    <row r="314" spans="1:19" ht="19.5" customHeight="1" thickBot="1">
      <c r="A314" s="226" t="s">
        <v>163</v>
      </c>
      <c r="B314" s="215" t="s">
        <v>143</v>
      </c>
      <c r="C314" s="224" t="s">
        <v>164</v>
      </c>
      <c r="D314" s="225"/>
      <c r="E314" s="270"/>
      <c r="F314" s="270"/>
      <c r="G314" s="270"/>
      <c r="H314" s="270"/>
      <c r="I314" s="270"/>
      <c r="J314" s="270"/>
      <c r="K314" s="270"/>
      <c r="L314" s="270"/>
      <c r="M314" s="270"/>
      <c r="N314" s="270"/>
      <c r="O314" s="270"/>
      <c r="P314" s="270"/>
      <c r="Q314" s="517"/>
      <c r="R314" s="592"/>
      <c r="S314" s="592"/>
    </row>
    <row r="315" spans="1:19" ht="19.5" customHeight="1" thickBot="1">
      <c r="A315" s="273" t="s">
        <v>165</v>
      </c>
      <c r="B315" s="209" t="s">
        <v>107</v>
      </c>
      <c r="C315" s="189" t="s">
        <v>166</v>
      </c>
      <c r="D315" s="210"/>
      <c r="E315" s="255">
        <f aca="true" t="shared" si="145" ref="E315:K315">E316+E317+E318</f>
        <v>0</v>
      </c>
      <c r="F315" s="255">
        <f t="shared" si="145"/>
        <v>0</v>
      </c>
      <c r="G315" s="255">
        <f t="shared" si="145"/>
        <v>0</v>
      </c>
      <c r="H315" s="255">
        <f t="shared" si="145"/>
        <v>0</v>
      </c>
      <c r="I315" s="255">
        <f t="shared" si="145"/>
        <v>0</v>
      </c>
      <c r="J315" s="255">
        <f t="shared" si="145"/>
        <v>0</v>
      </c>
      <c r="K315" s="255">
        <f t="shared" si="145"/>
        <v>0</v>
      </c>
      <c r="L315" s="255">
        <f aca="true" t="shared" si="146" ref="L315:Q315">L316+L317+L318</f>
        <v>0</v>
      </c>
      <c r="M315" s="255">
        <f t="shared" si="146"/>
        <v>0</v>
      </c>
      <c r="N315" s="255">
        <f t="shared" si="146"/>
        <v>0</v>
      </c>
      <c r="O315" s="255">
        <f t="shared" si="146"/>
        <v>0</v>
      </c>
      <c r="P315" s="255">
        <f t="shared" si="146"/>
        <v>0</v>
      </c>
      <c r="Q315" s="514">
        <f t="shared" si="146"/>
        <v>0</v>
      </c>
      <c r="R315" s="501"/>
      <c r="S315" s="501"/>
    </row>
    <row r="316" spans="1:19" ht="19.5" customHeight="1">
      <c r="A316" s="226" t="s">
        <v>167</v>
      </c>
      <c r="B316" s="238" t="s">
        <v>8</v>
      </c>
      <c r="C316" s="10" t="s">
        <v>168</v>
      </c>
      <c r="D316" s="239"/>
      <c r="E316" s="254"/>
      <c r="F316" s="254"/>
      <c r="G316" s="254"/>
      <c r="H316" s="254"/>
      <c r="I316" s="254"/>
      <c r="J316" s="254"/>
      <c r="K316" s="254"/>
      <c r="L316" s="254"/>
      <c r="M316" s="254"/>
      <c r="N316" s="254"/>
      <c r="O316" s="254"/>
      <c r="P316" s="254"/>
      <c r="Q316" s="515"/>
      <c r="R316" s="592"/>
      <c r="S316" s="592"/>
    </row>
    <row r="317" spans="1:19" ht="19.5" customHeight="1">
      <c r="A317" s="226" t="s">
        <v>169</v>
      </c>
      <c r="B317" s="215" t="s">
        <v>47</v>
      </c>
      <c r="C317" s="224" t="s">
        <v>170</v>
      </c>
      <c r="D317" s="225"/>
      <c r="E317" s="269"/>
      <c r="F317" s="269"/>
      <c r="G317" s="269"/>
      <c r="H317" s="269"/>
      <c r="I317" s="269"/>
      <c r="J317" s="269"/>
      <c r="K317" s="269"/>
      <c r="L317" s="269"/>
      <c r="M317" s="269"/>
      <c r="N317" s="269"/>
      <c r="O317" s="269"/>
      <c r="P317" s="269"/>
      <c r="Q317" s="516"/>
      <c r="R317" s="592"/>
      <c r="S317" s="592"/>
    </row>
    <row r="318" spans="1:19" ht="19.5" customHeight="1" thickBot="1">
      <c r="A318" s="226" t="s">
        <v>171</v>
      </c>
      <c r="B318" s="243" t="s">
        <v>141</v>
      </c>
      <c r="C318" s="224" t="s">
        <v>172</v>
      </c>
      <c r="D318" s="225"/>
      <c r="E318" s="270"/>
      <c r="F318" s="270"/>
      <c r="G318" s="270"/>
      <c r="H318" s="270"/>
      <c r="I318" s="270"/>
      <c r="J318" s="270"/>
      <c r="K318" s="270"/>
      <c r="L318" s="270"/>
      <c r="M318" s="270"/>
      <c r="N318" s="270"/>
      <c r="O318" s="270"/>
      <c r="P318" s="270"/>
      <c r="Q318" s="517"/>
      <c r="R318" s="592"/>
      <c r="S318" s="592"/>
    </row>
    <row r="319" spans="1:19" ht="19.5" customHeight="1" thickBot="1">
      <c r="A319" s="273" t="s">
        <v>173</v>
      </c>
      <c r="B319" s="209" t="s">
        <v>112</v>
      </c>
      <c r="C319" s="189" t="s">
        <v>174</v>
      </c>
      <c r="D319" s="210"/>
      <c r="E319" s="255"/>
      <c r="F319" s="255"/>
      <c r="G319" s="255"/>
      <c r="H319" s="255"/>
      <c r="I319" s="255"/>
      <c r="J319" s="255"/>
      <c r="K319" s="255"/>
      <c r="L319" s="255"/>
      <c r="M319" s="255"/>
      <c r="N319" s="255"/>
      <c r="O319" s="255"/>
      <c r="P319" s="255"/>
      <c r="Q319" s="514"/>
      <c r="R319" s="501"/>
      <c r="S319" s="501"/>
    </row>
    <row r="320" spans="1:19" ht="19.5" customHeight="1" thickBot="1">
      <c r="A320" s="273" t="s">
        <v>175</v>
      </c>
      <c r="B320" s="209" t="s">
        <v>119</v>
      </c>
      <c r="C320" s="189" t="s">
        <v>176</v>
      </c>
      <c r="D320" s="210"/>
      <c r="E320" s="255"/>
      <c r="F320" s="255"/>
      <c r="G320" s="255"/>
      <c r="H320" s="255"/>
      <c r="I320" s="255"/>
      <c r="J320" s="255"/>
      <c r="K320" s="255"/>
      <c r="L320" s="255"/>
      <c r="M320" s="255"/>
      <c r="N320" s="255"/>
      <c r="O320" s="255"/>
      <c r="P320" s="255"/>
      <c r="Q320" s="514"/>
      <c r="R320" s="501"/>
      <c r="S320" s="501"/>
    </row>
    <row r="321" spans="1:19" ht="19.5" customHeight="1">
      <c r="A321" s="226" t="s">
        <v>177</v>
      </c>
      <c r="B321" s="238" t="s">
        <v>8</v>
      </c>
      <c r="C321" s="10" t="s">
        <v>178</v>
      </c>
      <c r="D321" s="239"/>
      <c r="E321" s="254"/>
      <c r="F321" s="254"/>
      <c r="G321" s="254"/>
      <c r="H321" s="254"/>
      <c r="I321" s="254"/>
      <c r="J321" s="254"/>
      <c r="K321" s="254"/>
      <c r="L321" s="254"/>
      <c r="M321" s="254"/>
      <c r="N321" s="254"/>
      <c r="O321" s="254"/>
      <c r="P321" s="254"/>
      <c r="Q321" s="515"/>
      <c r="R321" s="592"/>
      <c r="S321" s="592"/>
    </row>
    <row r="322" spans="1:19" ht="19.5" customHeight="1" thickBot="1">
      <c r="A322" s="226" t="s">
        <v>179</v>
      </c>
      <c r="B322" s="223" t="s">
        <v>47</v>
      </c>
      <c r="C322" s="224" t="s">
        <v>180</v>
      </c>
      <c r="D322" s="225"/>
      <c r="E322" s="270"/>
      <c r="F322" s="270"/>
      <c r="G322" s="270"/>
      <c r="H322" s="270"/>
      <c r="I322" s="270"/>
      <c r="J322" s="270"/>
      <c r="K322" s="270"/>
      <c r="L322" s="270"/>
      <c r="M322" s="270"/>
      <c r="N322" s="270"/>
      <c r="O322" s="270"/>
      <c r="P322" s="270"/>
      <c r="Q322" s="517"/>
      <c r="R322" s="592"/>
      <c r="S322" s="592"/>
    </row>
    <row r="323" spans="1:19" s="197" customFormat="1" ht="19.5" customHeight="1" thickBot="1">
      <c r="A323" s="208" t="s">
        <v>181</v>
      </c>
      <c r="B323" s="209" t="s">
        <v>123</v>
      </c>
      <c r="C323" s="189" t="s">
        <v>543</v>
      </c>
      <c r="D323" s="210"/>
      <c r="E323" s="255"/>
      <c r="F323" s="255"/>
      <c r="G323" s="255"/>
      <c r="H323" s="255"/>
      <c r="I323" s="255"/>
      <c r="J323" s="275">
        <f>J430+J536</f>
        <v>0</v>
      </c>
      <c r="K323" s="436"/>
      <c r="L323" s="255">
        <f>L430+L536</f>
        <v>0</v>
      </c>
      <c r="M323" s="437"/>
      <c r="N323" s="255">
        <f>N430+N536</f>
        <v>0</v>
      </c>
      <c r="O323" s="437"/>
      <c r="P323" s="255">
        <f>P430+P536</f>
        <v>0</v>
      </c>
      <c r="Q323" s="437"/>
      <c r="R323" s="607"/>
      <c r="S323" s="607"/>
    </row>
    <row r="324" spans="1:19" ht="19.5" customHeight="1" thickBot="1">
      <c r="A324" s="273" t="s">
        <v>181</v>
      </c>
      <c r="B324" s="209"/>
      <c r="C324" s="189" t="s">
        <v>182</v>
      </c>
      <c r="D324" s="210"/>
      <c r="E324" s="255">
        <f aca="true" t="shared" si="147" ref="E324:K324">E300+E309+E315+E319+E320</f>
        <v>571</v>
      </c>
      <c r="F324" s="255">
        <f t="shared" si="147"/>
        <v>0</v>
      </c>
      <c r="G324" s="255">
        <f t="shared" si="147"/>
        <v>571</v>
      </c>
      <c r="H324" s="255">
        <f t="shared" si="147"/>
        <v>80</v>
      </c>
      <c r="I324" s="255">
        <f t="shared" si="147"/>
        <v>651</v>
      </c>
      <c r="J324" s="255">
        <f t="shared" si="147"/>
        <v>80</v>
      </c>
      <c r="K324" s="255">
        <f t="shared" si="147"/>
        <v>731</v>
      </c>
      <c r="L324" s="255">
        <f aca="true" t="shared" si="148" ref="L324:Q324">L300+L309+L315+L319+L320</f>
        <v>3</v>
      </c>
      <c r="M324" s="255">
        <f t="shared" si="148"/>
        <v>734</v>
      </c>
      <c r="N324" s="255">
        <f t="shared" si="148"/>
        <v>-1</v>
      </c>
      <c r="O324" s="255">
        <f t="shared" si="148"/>
        <v>733</v>
      </c>
      <c r="P324" s="255">
        <f t="shared" si="148"/>
        <v>716</v>
      </c>
      <c r="Q324" s="514">
        <f t="shared" si="148"/>
        <v>1211</v>
      </c>
      <c r="R324" s="501"/>
      <c r="S324" s="501"/>
    </row>
    <row r="325" spans="1:19" s="233" customFormat="1" ht="19.5" customHeight="1">
      <c r="A325" s="256"/>
      <c r="B325" s="256"/>
      <c r="C325" s="232" t="s">
        <v>183</v>
      </c>
      <c r="D325" s="256"/>
      <c r="E325" s="256"/>
      <c r="F325" s="256"/>
      <c r="G325" s="256"/>
      <c r="H325" s="256"/>
      <c r="I325" s="256"/>
      <c r="J325" s="256"/>
      <c r="K325" s="256"/>
      <c r="L325" s="256"/>
      <c r="M325" s="256"/>
      <c r="N325" s="256"/>
      <c r="O325" s="256"/>
      <c r="P325" s="256"/>
      <c r="Q325" s="518"/>
      <c r="R325" s="518"/>
      <c r="S325" s="518"/>
    </row>
  </sheetData>
  <mergeCells count="12">
    <mergeCell ref="A269:E269"/>
    <mergeCell ref="A224:J224"/>
    <mergeCell ref="A298:J298"/>
    <mergeCell ref="A222:J222"/>
    <mergeCell ref="A114:E114"/>
    <mergeCell ref="A162:E162"/>
    <mergeCell ref="A116:J116"/>
    <mergeCell ref="A191:J191"/>
    <mergeCell ref="A5:E5"/>
    <mergeCell ref="A53:E53"/>
    <mergeCell ref="A82:K82"/>
    <mergeCell ref="A7:J7"/>
  </mergeCells>
  <printOptions/>
  <pageMargins left="0.7479166666666667" right="0.5798611111111112" top="0.9840277777777778" bottom="0.75" header="0.5118055555555556" footer="0.5118055555555556"/>
  <pageSetup horizontalDpi="300" verticalDpi="300" orientation="portrait" paperSize="9" scale="65" r:id="rId1"/>
  <rowBreaks count="5" manualBreakCount="5">
    <brk id="53" max="255" man="1"/>
    <brk id="109" max="255" man="1"/>
    <brk id="162" max="255" man="1"/>
    <brk id="218" max="255" man="1"/>
    <brk id="2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A1" sqref="A1:B1"/>
    </sheetView>
  </sheetViews>
  <sheetFormatPr defaultColWidth="9.00390625" defaultRowHeight="12.75"/>
  <cols>
    <col min="1" max="1" width="6.25390625" style="117" customWidth="1"/>
    <col min="2" max="2" width="27.625" style="118" customWidth="1"/>
    <col min="3" max="3" width="20.125" style="96" customWidth="1"/>
    <col min="4" max="4" width="12.125" style="119" customWidth="1"/>
    <col min="5" max="8" width="9.125" style="119" customWidth="1"/>
    <col min="9" max="9" width="11.375" style="119" customWidth="1"/>
    <col min="10" max="16384" width="9.125" style="119" customWidth="1"/>
  </cols>
  <sheetData>
    <row r="1" spans="1:10" ht="14.25">
      <c r="A1" s="639" t="s">
        <v>445</v>
      </c>
      <c r="B1" s="639"/>
      <c r="I1" s="610"/>
      <c r="J1" s="610"/>
    </row>
    <row r="3" spans="1:9" s="121" customFormat="1" ht="36" customHeight="1">
      <c r="A3" s="611" t="s">
        <v>375</v>
      </c>
      <c r="B3" s="611"/>
      <c r="C3" s="611"/>
      <c r="D3" s="611"/>
      <c r="E3" s="611"/>
      <c r="F3" s="611"/>
      <c r="G3" s="611"/>
      <c r="H3" s="611"/>
      <c r="I3" s="120"/>
    </row>
    <row r="4" spans="1:8" ht="12.75">
      <c r="A4" s="611"/>
      <c r="B4" s="611"/>
      <c r="C4" s="611"/>
      <c r="D4" s="611"/>
      <c r="E4" s="611"/>
      <c r="F4" s="611"/>
      <c r="G4" s="611"/>
      <c r="H4" s="611"/>
    </row>
    <row r="6" ht="12.75">
      <c r="I6" s="119" t="s">
        <v>350</v>
      </c>
    </row>
    <row r="7" spans="1:9" s="62" customFormat="1" ht="19.5" customHeight="1">
      <c r="A7" s="612" t="s">
        <v>351</v>
      </c>
      <c r="B7" s="613" t="s">
        <v>376</v>
      </c>
      <c r="C7" s="613" t="s">
        <v>377</v>
      </c>
      <c r="D7" s="613" t="s">
        <v>378</v>
      </c>
      <c r="E7" s="614" t="s">
        <v>379</v>
      </c>
      <c r="F7" s="614"/>
      <c r="G7" s="614"/>
      <c r="H7" s="614"/>
      <c r="I7" s="643" t="s">
        <v>380</v>
      </c>
    </row>
    <row r="8" spans="1:9" s="124" customFormat="1" ht="25.5">
      <c r="A8" s="612"/>
      <c r="B8" s="613"/>
      <c r="C8" s="613"/>
      <c r="D8" s="613"/>
      <c r="E8" s="122">
        <v>2009</v>
      </c>
      <c r="F8" s="122">
        <v>2010</v>
      </c>
      <c r="G8" s="122">
        <v>2011</v>
      </c>
      <c r="H8" s="123" t="s">
        <v>381</v>
      </c>
      <c r="I8" s="643"/>
    </row>
    <row r="9" spans="1:9" s="130" customFormat="1" ht="18" customHeight="1">
      <c r="A9" s="125" t="s">
        <v>8</v>
      </c>
      <c r="B9" s="126">
        <v>2</v>
      </c>
      <c r="C9" s="127">
        <v>3</v>
      </c>
      <c r="D9" s="128">
        <v>4</v>
      </c>
      <c r="E9" s="128">
        <v>5</v>
      </c>
      <c r="F9" s="128">
        <v>6</v>
      </c>
      <c r="G9" s="128">
        <v>7</v>
      </c>
      <c r="H9" s="128">
        <v>8</v>
      </c>
      <c r="I9" s="129" t="s">
        <v>382</v>
      </c>
    </row>
    <row r="10" spans="1:9" ht="28.5" customHeight="1">
      <c r="A10" s="113" t="s">
        <v>8</v>
      </c>
      <c r="B10" s="131" t="s">
        <v>383</v>
      </c>
      <c r="C10" s="132"/>
      <c r="D10" s="133"/>
      <c r="E10" s="133"/>
      <c r="F10" s="133"/>
      <c r="G10" s="133"/>
      <c r="H10" s="133"/>
      <c r="I10" s="134"/>
    </row>
    <row r="11" spans="1:9" ht="28.5" customHeight="1">
      <c r="A11" s="113" t="s">
        <v>47</v>
      </c>
      <c r="B11" s="135" t="s">
        <v>384</v>
      </c>
      <c r="C11" s="136"/>
      <c r="D11" s="133"/>
      <c r="E11" s="133"/>
      <c r="F11" s="133"/>
      <c r="G11" s="133"/>
      <c r="H11" s="133"/>
      <c r="I11" s="134">
        <f>D11+E11+F11+G11+H11</f>
        <v>0</v>
      </c>
    </row>
    <row r="12" spans="1:9" ht="36" customHeight="1">
      <c r="A12" s="113" t="s">
        <v>141</v>
      </c>
      <c r="B12" s="131" t="s">
        <v>385</v>
      </c>
      <c r="C12" s="132"/>
      <c r="D12" s="133"/>
      <c r="E12" s="133"/>
      <c r="F12" s="133"/>
      <c r="G12" s="133"/>
      <c r="H12" s="133"/>
      <c r="I12" s="134"/>
    </row>
    <row r="13" spans="1:9" ht="28.5" customHeight="1">
      <c r="A13" s="113" t="s">
        <v>143</v>
      </c>
      <c r="B13" s="135" t="s">
        <v>386</v>
      </c>
      <c r="C13" s="136">
        <v>2008</v>
      </c>
      <c r="D13" s="133">
        <v>0</v>
      </c>
      <c r="E13" s="133">
        <v>594</v>
      </c>
      <c r="F13" s="133">
        <v>594</v>
      </c>
      <c r="G13" s="133">
        <v>594</v>
      </c>
      <c r="H13" s="133">
        <v>593</v>
      </c>
      <c r="I13" s="134">
        <f>E13+F13+G13+H13</f>
        <v>2375</v>
      </c>
    </row>
    <row r="14" spans="1:9" ht="28.5" customHeight="1">
      <c r="A14" s="113" t="s">
        <v>145</v>
      </c>
      <c r="B14" s="131"/>
      <c r="C14" s="132"/>
      <c r="D14" s="133"/>
      <c r="E14" s="133"/>
      <c r="F14" s="133"/>
      <c r="G14" s="133"/>
      <c r="H14" s="133"/>
      <c r="I14" s="134"/>
    </row>
    <row r="15" spans="1:9" ht="28.5" customHeight="1">
      <c r="A15" s="113" t="s">
        <v>147</v>
      </c>
      <c r="B15" s="131" t="s">
        <v>387</v>
      </c>
      <c r="C15" s="132"/>
      <c r="D15" s="133"/>
      <c r="E15" s="133"/>
      <c r="F15" s="133"/>
      <c r="G15" s="133"/>
      <c r="H15" s="133"/>
      <c r="I15" s="134"/>
    </row>
    <row r="16" spans="1:9" ht="28.5" customHeight="1">
      <c r="A16" s="113" t="s">
        <v>149</v>
      </c>
      <c r="B16" s="135"/>
      <c r="C16" s="136"/>
      <c r="D16" s="133"/>
      <c r="E16" s="133"/>
      <c r="F16" s="133"/>
      <c r="G16" s="133"/>
      <c r="H16" s="133"/>
      <c r="I16" s="134"/>
    </row>
    <row r="17" spans="1:9" ht="28.5" customHeight="1">
      <c r="A17" s="113" t="s">
        <v>151</v>
      </c>
      <c r="B17" s="131" t="s">
        <v>388</v>
      </c>
      <c r="C17" s="132"/>
      <c r="D17" s="133"/>
      <c r="E17" s="133"/>
      <c r="F17" s="133"/>
      <c r="G17" s="133"/>
      <c r="H17" s="133"/>
      <c r="I17" s="134"/>
    </row>
    <row r="18" spans="1:9" ht="28.5" customHeight="1">
      <c r="A18" s="113" t="s">
        <v>153</v>
      </c>
      <c r="B18" s="135"/>
      <c r="C18" s="136"/>
      <c r="D18" s="133"/>
      <c r="E18" s="133"/>
      <c r="F18" s="133"/>
      <c r="G18" s="133"/>
      <c r="H18" s="133"/>
      <c r="I18" s="134"/>
    </row>
    <row r="19" spans="1:9" ht="28.5" customHeight="1">
      <c r="A19" s="113" t="s">
        <v>155</v>
      </c>
      <c r="B19" s="131" t="s">
        <v>389</v>
      </c>
      <c r="C19" s="132"/>
      <c r="D19" s="133"/>
      <c r="E19" s="133">
        <f>E11</f>
        <v>0</v>
      </c>
      <c r="F19" s="133"/>
      <c r="G19" s="133"/>
      <c r="H19" s="133"/>
      <c r="I19" s="133">
        <f>I11</f>
        <v>0</v>
      </c>
    </row>
  </sheetData>
  <mergeCells count="9">
    <mergeCell ref="I1:J1"/>
    <mergeCell ref="A3:H4"/>
    <mergeCell ref="A7:A8"/>
    <mergeCell ref="B7:B8"/>
    <mergeCell ref="C7:C8"/>
    <mergeCell ref="D7:D8"/>
    <mergeCell ref="E7:H7"/>
    <mergeCell ref="I7:I8"/>
    <mergeCell ref="A1:B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A1" sqref="A1:B1"/>
    </sheetView>
  </sheetViews>
  <sheetFormatPr defaultColWidth="9.00390625" defaultRowHeight="12.75"/>
  <cols>
    <col min="1" max="1" width="5.375" style="66" customWidth="1"/>
    <col min="2" max="2" width="42.125" style="0" customWidth="1"/>
    <col min="3" max="4" width="16.25390625" style="0" customWidth="1"/>
    <col min="5" max="5" width="16.25390625" style="71" customWidth="1"/>
    <col min="6" max="8" width="16.25390625" style="0" customWidth="1"/>
  </cols>
  <sheetData>
    <row r="1" spans="1:2" ht="14.25">
      <c r="A1" s="639" t="s">
        <v>446</v>
      </c>
      <c r="B1" s="639"/>
    </row>
    <row r="2" spans="1:8" ht="28.5" customHeight="1">
      <c r="A2" s="646" t="s">
        <v>390</v>
      </c>
      <c r="B2" s="646"/>
      <c r="C2" s="646"/>
      <c r="D2" s="646"/>
      <c r="E2" s="646"/>
      <c r="F2" s="646"/>
      <c r="G2" s="646"/>
      <c r="H2" s="646"/>
    </row>
    <row r="3" spans="1:8" ht="15.75" customHeight="1">
      <c r="A3" s="646" t="s">
        <v>391</v>
      </c>
      <c r="B3" s="646"/>
      <c r="C3" s="646"/>
      <c r="D3" s="646"/>
      <c r="E3" s="646"/>
      <c r="F3" s="646"/>
      <c r="G3" s="646"/>
      <c r="H3" s="646"/>
    </row>
    <row r="4" spans="3:5" ht="24" customHeight="1">
      <c r="C4" s="647" t="s">
        <v>349</v>
      </c>
      <c r="D4" s="647"/>
      <c r="E4" s="647"/>
    </row>
    <row r="5" spans="3:5" ht="24" customHeight="1">
      <c r="C5" s="90"/>
      <c r="D5" s="90"/>
      <c r="E5" s="90"/>
    </row>
    <row r="6" spans="7:8" ht="18.75" customHeight="1">
      <c r="G6" s="648" t="s">
        <v>350</v>
      </c>
      <c r="H6" s="648"/>
    </row>
    <row r="7" spans="1:8" s="62" customFormat="1" ht="21.75" customHeight="1">
      <c r="A7" s="608" t="s">
        <v>351</v>
      </c>
      <c r="B7" s="614" t="s">
        <v>392</v>
      </c>
      <c r="C7" s="549" t="s">
        <v>393</v>
      </c>
      <c r="D7" s="549" t="s">
        <v>394</v>
      </c>
      <c r="E7" s="615" t="s">
        <v>395</v>
      </c>
      <c r="F7" s="615"/>
      <c r="G7" s="615"/>
      <c r="H7" s="615"/>
    </row>
    <row r="8" spans="1:8" s="140" customFormat="1" ht="29.25" customHeight="1">
      <c r="A8" s="608"/>
      <c r="B8" s="614"/>
      <c r="C8" s="549"/>
      <c r="D8" s="549"/>
      <c r="E8" s="137">
        <v>2009</v>
      </c>
      <c r="F8" s="138">
        <v>2010</v>
      </c>
      <c r="G8" s="138">
        <v>2011</v>
      </c>
      <c r="H8" s="139" t="s">
        <v>396</v>
      </c>
    </row>
    <row r="9" spans="1:8" s="66" customFormat="1" ht="16.5" customHeight="1">
      <c r="A9" s="141">
        <v>1</v>
      </c>
      <c r="B9" s="142">
        <v>2</v>
      </c>
      <c r="C9" s="142">
        <v>3</v>
      </c>
      <c r="D9" s="142">
        <v>4</v>
      </c>
      <c r="E9" s="143">
        <v>5</v>
      </c>
      <c r="F9" s="142">
        <v>6</v>
      </c>
      <c r="G9" s="142">
        <v>7</v>
      </c>
      <c r="H9" s="144">
        <v>8</v>
      </c>
    </row>
    <row r="10" spans="1:8" s="119" customFormat="1" ht="31.5" customHeight="1">
      <c r="A10" s="145" t="s">
        <v>8</v>
      </c>
      <c r="B10" s="146" t="s">
        <v>397</v>
      </c>
      <c r="C10" s="146"/>
      <c r="D10" s="146"/>
      <c r="E10" s="147"/>
      <c r="F10" s="146"/>
      <c r="G10" s="146"/>
      <c r="H10" s="148"/>
    </row>
    <row r="11" spans="1:8" s="119" customFormat="1" ht="31.5" customHeight="1">
      <c r="A11" s="145" t="s">
        <v>47</v>
      </c>
      <c r="B11" s="146" t="s">
        <v>398</v>
      </c>
      <c r="C11" s="149"/>
      <c r="D11" s="149"/>
      <c r="E11" s="150"/>
      <c r="F11" s="146"/>
      <c r="G11" s="146"/>
      <c r="H11" s="148"/>
    </row>
    <row r="12" spans="1:8" s="119" customFormat="1" ht="31.5" customHeight="1">
      <c r="A12" s="145" t="s">
        <v>143</v>
      </c>
      <c r="B12" s="146" t="s">
        <v>399</v>
      </c>
      <c r="C12" s="149"/>
      <c r="D12" s="149"/>
      <c r="E12" s="151"/>
      <c r="F12" s="146"/>
      <c r="G12" s="146"/>
      <c r="H12" s="148"/>
    </row>
    <row r="13" spans="1:8" s="119" customFormat="1" ht="31.5" customHeight="1">
      <c r="A13" s="145" t="s">
        <v>145</v>
      </c>
      <c r="B13" s="146" t="s">
        <v>399</v>
      </c>
      <c r="C13" s="149"/>
      <c r="D13" s="149"/>
      <c r="E13" s="151"/>
      <c r="F13" s="146"/>
      <c r="G13" s="146"/>
      <c r="H13" s="148"/>
    </row>
    <row r="14" spans="1:8" s="119" customFormat="1" ht="31.5" customHeight="1">
      <c r="A14" s="145" t="s">
        <v>147</v>
      </c>
      <c r="B14" s="146" t="s">
        <v>400</v>
      </c>
      <c r="C14" s="149">
        <v>2008</v>
      </c>
      <c r="D14" s="149">
        <v>2012</v>
      </c>
      <c r="E14" s="151">
        <v>2375</v>
      </c>
      <c r="F14" s="146">
        <v>1781</v>
      </c>
      <c r="G14" s="146">
        <v>1187</v>
      </c>
      <c r="H14" s="148">
        <v>593</v>
      </c>
    </row>
    <row r="15" spans="1:8" s="119" customFormat="1" ht="31.5" customHeight="1">
      <c r="A15" s="145" t="s">
        <v>151</v>
      </c>
      <c r="B15" s="146" t="s">
        <v>399</v>
      </c>
      <c r="C15" s="146"/>
      <c r="D15" s="146"/>
      <c r="E15" s="147"/>
      <c r="F15" s="146"/>
      <c r="G15" s="146"/>
      <c r="H15" s="148"/>
    </row>
    <row r="16" spans="1:8" s="119" customFormat="1" ht="31.5" customHeight="1">
      <c r="A16" s="145" t="s">
        <v>153</v>
      </c>
      <c r="B16" s="146" t="s">
        <v>399</v>
      </c>
      <c r="C16" s="146"/>
      <c r="D16" s="146"/>
      <c r="E16" s="147"/>
      <c r="F16" s="146"/>
      <c r="G16" s="146"/>
      <c r="H16" s="148"/>
    </row>
    <row r="17" spans="1:8" s="119" customFormat="1" ht="31.5" customHeight="1">
      <c r="A17" s="145" t="s">
        <v>155</v>
      </c>
      <c r="B17" s="146" t="s">
        <v>399</v>
      </c>
      <c r="C17" s="146"/>
      <c r="D17" s="146"/>
      <c r="E17" s="147"/>
      <c r="F17" s="146"/>
      <c r="G17" s="146"/>
      <c r="H17" s="148"/>
    </row>
    <row r="18" spans="1:8" s="119" customFormat="1" ht="31.5" customHeight="1">
      <c r="A18" s="152" t="s">
        <v>157</v>
      </c>
      <c r="B18" s="153" t="s">
        <v>401</v>
      </c>
      <c r="C18" s="153"/>
      <c r="D18" s="153"/>
      <c r="E18" s="154">
        <f>SUM(E11:E17)</f>
        <v>2375</v>
      </c>
      <c r="F18" s="154">
        <f>SUM(F11:F17)</f>
        <v>1781</v>
      </c>
      <c r="G18" s="154">
        <f>SUM(G11:G17)</f>
        <v>1187</v>
      </c>
      <c r="H18" s="154">
        <f>SUM(H11:H17)</f>
        <v>593</v>
      </c>
    </row>
  </sheetData>
  <mergeCells count="10">
    <mergeCell ref="A1:B1"/>
    <mergeCell ref="E7:H7"/>
    <mergeCell ref="A7:A8"/>
    <mergeCell ref="B7:B8"/>
    <mergeCell ref="C7:C8"/>
    <mergeCell ref="D7:D8"/>
    <mergeCell ref="A2:H2"/>
    <mergeCell ref="A3:H3"/>
    <mergeCell ref="C4:E4"/>
    <mergeCell ref="G6:H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7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B16" sqref="B16"/>
    </sheetView>
  </sheetViews>
  <sheetFormatPr defaultColWidth="9.00390625" defaultRowHeight="12.75"/>
  <cols>
    <col min="1" max="1" width="13.25390625" style="23" customWidth="1"/>
    <col min="2" max="2" width="27.625" style="97" customWidth="1"/>
    <col min="3" max="3" width="11.625" style="23" customWidth="1"/>
    <col min="4" max="4" width="10.375" style="23" customWidth="1"/>
    <col min="5" max="5" width="7.375" style="23" customWidth="1"/>
    <col min="6" max="11" width="9.125" style="23" customWidth="1"/>
    <col min="12" max="12" width="12.25390625" style="23" customWidth="1"/>
    <col min="13" max="16384" width="9.125" style="23" customWidth="1"/>
  </cols>
  <sheetData>
    <row r="1" spans="1:256" ht="15">
      <c r="A1" s="639" t="s">
        <v>560</v>
      </c>
      <c r="B1" s="639"/>
      <c r="C1"/>
      <c r="D1"/>
      <c r="E1" s="7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ht="15">
      <c r="A2" s="203" t="s">
        <v>558</v>
      </c>
    </row>
    <row r="4" spans="1:12" ht="30" customHeight="1">
      <c r="A4" s="640" t="s">
        <v>402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</row>
    <row r="5" spans="1:12" ht="15.7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</row>
    <row r="6" spans="1:12" s="121" customFormat="1" ht="23.25" customHeight="1">
      <c r="A6" s="652"/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</row>
    <row r="7" spans="1:12" ht="32.25" customHeight="1">
      <c r="A7" s="653" t="s">
        <v>403</v>
      </c>
      <c r="B7" s="653"/>
      <c r="C7" s="653"/>
      <c r="D7" s="653"/>
      <c r="E7" s="653"/>
      <c r="F7" s="653"/>
      <c r="G7" s="653"/>
      <c r="H7" s="653"/>
      <c r="I7" s="653"/>
      <c r="J7" s="653"/>
      <c r="K7" s="653"/>
      <c r="L7" s="653"/>
    </row>
    <row r="8" spans="1:12" s="27" customFormat="1" ht="32.25" customHeight="1">
      <c r="A8" s="650" t="s">
        <v>404</v>
      </c>
      <c r="B8" s="650"/>
      <c r="C8" s="651" t="s">
        <v>405</v>
      </c>
      <c r="D8" s="651"/>
      <c r="E8" s="651"/>
      <c r="F8" s="651" t="s">
        <v>406</v>
      </c>
      <c r="G8" s="651"/>
      <c r="H8" s="651"/>
      <c r="I8" s="651" t="s">
        <v>380</v>
      </c>
      <c r="J8" s="651"/>
      <c r="K8" s="651"/>
      <c r="L8" s="654" t="s">
        <v>407</v>
      </c>
    </row>
    <row r="9" spans="1:12" s="120" customFormat="1" ht="32.25" customHeight="1">
      <c r="A9" s="155" t="s">
        <v>408</v>
      </c>
      <c r="B9" s="156" t="s">
        <v>409</v>
      </c>
      <c r="C9" s="157" t="s">
        <v>410</v>
      </c>
      <c r="D9" s="158" t="s">
        <v>411</v>
      </c>
      <c r="E9" s="159" t="s">
        <v>412</v>
      </c>
      <c r="F9" s="157" t="s">
        <v>410</v>
      </c>
      <c r="G9" s="158" t="s">
        <v>411</v>
      </c>
      <c r="H9" s="159" t="s">
        <v>412</v>
      </c>
      <c r="I9" s="157" t="s">
        <v>410</v>
      </c>
      <c r="J9" s="158" t="s">
        <v>411</v>
      </c>
      <c r="K9" s="159" t="s">
        <v>412</v>
      </c>
      <c r="L9" s="654"/>
    </row>
    <row r="10" spans="1:12" s="170" customFormat="1" ht="32.25" customHeight="1">
      <c r="A10" s="160">
        <v>552411</v>
      </c>
      <c r="B10" s="161" t="s">
        <v>413</v>
      </c>
      <c r="C10" s="162"/>
      <c r="D10" s="163">
        <v>7</v>
      </c>
      <c r="E10" s="164"/>
      <c r="F10" s="162"/>
      <c r="G10" s="165"/>
      <c r="H10" s="164"/>
      <c r="I10" s="166">
        <f>C10++F10</f>
        <v>0</v>
      </c>
      <c r="J10" s="167">
        <f>D10++G10</f>
        <v>7</v>
      </c>
      <c r="K10" s="168">
        <f>E10++H10</f>
        <v>0</v>
      </c>
      <c r="L10" s="169">
        <v>7</v>
      </c>
    </row>
    <row r="11" spans="1:12" s="177" customFormat="1" ht="32.25" customHeight="1">
      <c r="A11" s="171">
        <v>751153</v>
      </c>
      <c r="B11" s="172" t="s">
        <v>414</v>
      </c>
      <c r="C11" s="173">
        <v>9</v>
      </c>
      <c r="D11" s="174"/>
      <c r="E11" s="175">
        <v>1</v>
      </c>
      <c r="F11" s="173"/>
      <c r="G11" s="174"/>
      <c r="H11" s="175">
        <v>1</v>
      </c>
      <c r="I11" s="173">
        <f aca="true" t="shared" si="0" ref="I11:I21">C11+F11</f>
        <v>9</v>
      </c>
      <c r="J11" s="174">
        <f aca="true" t="shared" si="1" ref="J11:J21">D11+G11</f>
        <v>0</v>
      </c>
      <c r="K11" s="175">
        <f aca="true" t="shared" si="2" ref="K11:K21">E11+H11</f>
        <v>2</v>
      </c>
      <c r="L11" s="176">
        <f aca="true" t="shared" si="3" ref="L11:L18">I11+J11+K11</f>
        <v>11</v>
      </c>
    </row>
    <row r="12" spans="1:12" s="177" customFormat="1" ht="32.25" customHeight="1">
      <c r="A12" s="171">
        <v>751845</v>
      </c>
      <c r="B12" s="172" t="s">
        <v>415</v>
      </c>
      <c r="C12" s="173"/>
      <c r="D12" s="174">
        <v>2</v>
      </c>
      <c r="E12" s="175"/>
      <c r="F12" s="173"/>
      <c r="G12" s="174"/>
      <c r="H12" s="175"/>
      <c r="I12" s="173">
        <f t="shared" si="0"/>
        <v>0</v>
      </c>
      <c r="J12" s="174">
        <f t="shared" si="1"/>
        <v>2</v>
      </c>
      <c r="K12" s="175">
        <f t="shared" si="2"/>
        <v>0</v>
      </c>
      <c r="L12" s="176">
        <f t="shared" si="3"/>
        <v>2</v>
      </c>
    </row>
    <row r="13" spans="1:12" s="177" customFormat="1" ht="32.25" customHeight="1">
      <c r="A13" s="171">
        <v>751867</v>
      </c>
      <c r="B13" s="172" t="s">
        <v>416</v>
      </c>
      <c r="C13" s="173"/>
      <c r="D13" s="174"/>
      <c r="E13" s="175"/>
      <c r="F13" s="173"/>
      <c r="G13" s="174">
        <v>1</v>
      </c>
      <c r="H13" s="175"/>
      <c r="I13" s="173">
        <f t="shared" si="0"/>
        <v>0</v>
      </c>
      <c r="J13" s="174">
        <f t="shared" si="1"/>
        <v>1</v>
      </c>
      <c r="K13" s="175">
        <f t="shared" si="2"/>
        <v>0</v>
      </c>
      <c r="L13" s="176">
        <f t="shared" si="3"/>
        <v>1</v>
      </c>
    </row>
    <row r="14" spans="1:12" s="177" customFormat="1" ht="32.25" customHeight="1">
      <c r="A14" s="171">
        <v>851219</v>
      </c>
      <c r="B14" s="172" t="s">
        <v>417</v>
      </c>
      <c r="C14" s="173"/>
      <c r="D14" s="174">
        <v>4</v>
      </c>
      <c r="E14" s="175"/>
      <c r="F14" s="173"/>
      <c r="G14" s="174">
        <v>1</v>
      </c>
      <c r="H14" s="175"/>
      <c r="I14" s="173">
        <f t="shared" si="0"/>
        <v>0</v>
      </c>
      <c r="J14" s="174">
        <f t="shared" si="1"/>
        <v>5</v>
      </c>
      <c r="K14" s="175">
        <f t="shared" si="2"/>
        <v>0</v>
      </c>
      <c r="L14" s="176">
        <f t="shared" si="3"/>
        <v>5</v>
      </c>
    </row>
    <row r="15" spans="1:12" s="180" customFormat="1" ht="32.25" customHeight="1">
      <c r="A15" s="178">
        <v>851286</v>
      </c>
      <c r="B15" s="179" t="s">
        <v>418</v>
      </c>
      <c r="C15" s="173"/>
      <c r="D15" s="174"/>
      <c r="E15" s="175"/>
      <c r="F15" s="173"/>
      <c r="G15" s="174">
        <v>1</v>
      </c>
      <c r="H15" s="175"/>
      <c r="I15" s="173">
        <f t="shared" si="0"/>
        <v>0</v>
      </c>
      <c r="J15" s="174">
        <f t="shared" si="1"/>
        <v>1</v>
      </c>
      <c r="K15" s="175">
        <f t="shared" si="2"/>
        <v>0</v>
      </c>
      <c r="L15" s="176">
        <f t="shared" si="3"/>
        <v>1</v>
      </c>
    </row>
    <row r="16" spans="1:12" s="180" customFormat="1" ht="32.25" customHeight="1">
      <c r="A16" s="178">
        <v>851297</v>
      </c>
      <c r="B16" s="172" t="s">
        <v>419</v>
      </c>
      <c r="C16" s="173"/>
      <c r="D16" s="174">
        <v>2</v>
      </c>
      <c r="E16" s="175"/>
      <c r="F16" s="173"/>
      <c r="G16" s="174"/>
      <c r="H16" s="175"/>
      <c r="I16" s="173">
        <f t="shared" si="0"/>
        <v>0</v>
      </c>
      <c r="J16" s="174">
        <f t="shared" si="1"/>
        <v>2</v>
      </c>
      <c r="K16" s="175">
        <f t="shared" si="2"/>
        <v>0</v>
      </c>
      <c r="L16" s="176">
        <f t="shared" si="3"/>
        <v>2</v>
      </c>
    </row>
    <row r="17" spans="1:12" s="180" customFormat="1" ht="32.25" customHeight="1">
      <c r="A17" s="178">
        <v>853233</v>
      </c>
      <c r="B17" s="172" t="s">
        <v>420</v>
      </c>
      <c r="C17" s="173"/>
      <c r="D17" s="174"/>
      <c r="E17" s="175"/>
      <c r="F17" s="173"/>
      <c r="G17" s="196">
        <v>0</v>
      </c>
      <c r="H17" s="175"/>
      <c r="I17" s="173">
        <f t="shared" si="0"/>
        <v>0</v>
      </c>
      <c r="J17" s="174">
        <f t="shared" si="1"/>
        <v>0</v>
      </c>
      <c r="K17" s="175">
        <f t="shared" si="2"/>
        <v>0</v>
      </c>
      <c r="L17" s="176">
        <f t="shared" si="3"/>
        <v>0</v>
      </c>
    </row>
    <row r="18" spans="1:12" s="180" customFormat="1" ht="32.25" customHeight="1">
      <c r="A18" s="171">
        <v>853244</v>
      </c>
      <c r="B18" s="172" t="s">
        <v>421</v>
      </c>
      <c r="C18" s="173"/>
      <c r="D18" s="174">
        <v>1</v>
      </c>
      <c r="E18" s="175"/>
      <c r="F18" s="173"/>
      <c r="G18" s="174"/>
      <c r="H18" s="175"/>
      <c r="I18" s="173">
        <f t="shared" si="0"/>
        <v>0</v>
      </c>
      <c r="J18" s="174">
        <f t="shared" si="1"/>
        <v>1</v>
      </c>
      <c r="K18" s="175">
        <f t="shared" si="2"/>
        <v>0</v>
      </c>
      <c r="L18" s="176">
        <f t="shared" si="3"/>
        <v>1</v>
      </c>
    </row>
    <row r="19" spans="1:12" s="180" customFormat="1" ht="32.25" customHeight="1">
      <c r="A19" s="171">
        <v>921815</v>
      </c>
      <c r="B19" s="172" t="s">
        <v>422</v>
      </c>
      <c r="C19" s="173"/>
      <c r="D19" s="174"/>
      <c r="E19" s="175"/>
      <c r="F19" s="173"/>
      <c r="G19" s="174">
        <v>2</v>
      </c>
      <c r="H19" s="175"/>
      <c r="I19" s="173">
        <f t="shared" si="0"/>
        <v>0</v>
      </c>
      <c r="J19" s="174">
        <f t="shared" si="1"/>
        <v>2</v>
      </c>
      <c r="K19" s="175">
        <f t="shared" si="2"/>
        <v>0</v>
      </c>
      <c r="L19" s="176">
        <v>2</v>
      </c>
    </row>
    <row r="20" spans="1:12" s="180" customFormat="1" ht="32.25" customHeight="1">
      <c r="A20" s="171">
        <v>924014</v>
      </c>
      <c r="B20" s="172" t="s">
        <v>423</v>
      </c>
      <c r="C20" s="173"/>
      <c r="D20" s="174">
        <v>1</v>
      </c>
      <c r="E20" s="175"/>
      <c r="F20" s="173"/>
      <c r="G20" s="174"/>
      <c r="H20" s="175"/>
      <c r="I20" s="173">
        <f t="shared" si="0"/>
        <v>0</v>
      </c>
      <c r="J20" s="174">
        <f t="shared" si="1"/>
        <v>1</v>
      </c>
      <c r="K20" s="175">
        <f t="shared" si="2"/>
        <v>0</v>
      </c>
      <c r="L20" s="176">
        <f>I20+J20+K20</f>
        <v>1</v>
      </c>
    </row>
    <row r="21" spans="1:12" s="180" customFormat="1" ht="32.25" customHeight="1">
      <c r="A21" s="171">
        <v>923127</v>
      </c>
      <c r="B21" s="172" t="s">
        <v>424</v>
      </c>
      <c r="C21" s="173"/>
      <c r="D21" s="174">
        <v>1</v>
      </c>
      <c r="E21" s="175"/>
      <c r="F21" s="173"/>
      <c r="G21" s="174"/>
      <c r="H21" s="175"/>
      <c r="I21" s="173">
        <f t="shared" si="0"/>
        <v>0</v>
      </c>
      <c r="J21" s="174">
        <f t="shared" si="1"/>
        <v>1</v>
      </c>
      <c r="K21" s="175">
        <f t="shared" si="2"/>
        <v>0</v>
      </c>
      <c r="L21" s="176">
        <f>I21+J21+K21</f>
        <v>1</v>
      </c>
    </row>
    <row r="22" spans="1:12" s="180" customFormat="1" ht="32.25" customHeight="1">
      <c r="A22" s="649" t="s">
        <v>226</v>
      </c>
      <c r="B22" s="649"/>
      <c r="C22" s="181">
        <f aca="true" t="shared" si="4" ref="C22:K22">SUM(C10:C21)</f>
        <v>9</v>
      </c>
      <c r="D22" s="182">
        <f t="shared" si="4"/>
        <v>18</v>
      </c>
      <c r="E22" s="183">
        <f t="shared" si="4"/>
        <v>1</v>
      </c>
      <c r="F22" s="181">
        <f t="shared" si="4"/>
        <v>0</v>
      </c>
      <c r="G22" s="182">
        <f t="shared" si="4"/>
        <v>5</v>
      </c>
      <c r="H22" s="183">
        <f t="shared" si="4"/>
        <v>1</v>
      </c>
      <c r="I22" s="181">
        <f t="shared" si="4"/>
        <v>9</v>
      </c>
      <c r="J22" s="182">
        <f t="shared" si="4"/>
        <v>23</v>
      </c>
      <c r="K22" s="183">
        <f t="shared" si="4"/>
        <v>2</v>
      </c>
      <c r="L22" s="184">
        <f>SUM(L10:L21)</f>
        <v>34</v>
      </c>
    </row>
    <row r="23" spans="3:12" ht="15"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3" ht="21" customHeight="1">
      <c r="A24" s="23" t="s">
        <v>425</v>
      </c>
      <c r="B24" s="186" t="s">
        <v>426</v>
      </c>
      <c r="C24" s="187"/>
    </row>
    <row r="25" spans="2:3" ht="21" customHeight="1">
      <c r="B25" s="186" t="s">
        <v>427</v>
      </c>
      <c r="C25" s="187"/>
    </row>
    <row r="26" ht="15">
      <c r="B26" s="188" t="s">
        <v>428</v>
      </c>
    </row>
    <row r="27" spans="2:3" ht="21" customHeight="1">
      <c r="B27" s="186" t="s">
        <v>557</v>
      </c>
      <c r="C27" s="187"/>
    </row>
  </sheetData>
  <mergeCells count="11">
    <mergeCell ref="A6:L6"/>
    <mergeCell ref="A7:L7"/>
    <mergeCell ref="A1:B1"/>
    <mergeCell ref="L8:L9"/>
    <mergeCell ref="I8:K8"/>
    <mergeCell ref="A4:L4"/>
    <mergeCell ref="A5:L5"/>
    <mergeCell ref="A22:B22"/>
    <mergeCell ref="A8:B8"/>
    <mergeCell ref="C8:E8"/>
    <mergeCell ref="F8:H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O59"/>
  <sheetViews>
    <sheetView zoomScale="75" zoomScaleNormal="75" workbookViewId="0" topLeftCell="A10">
      <selection activeCell="D12" sqref="D12"/>
    </sheetView>
  </sheetViews>
  <sheetFormatPr defaultColWidth="9.00390625" defaultRowHeight="12.75"/>
  <cols>
    <col min="1" max="1" width="27.375" style="0" customWidth="1"/>
    <col min="2" max="2" width="14.875" style="0" customWidth="1"/>
    <col min="3" max="3" width="9.375" style="0" customWidth="1"/>
    <col min="4" max="14" width="7.375" style="0" customWidth="1"/>
  </cols>
  <sheetData>
    <row r="5" spans="1:14" ht="15.7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</row>
    <row r="6" spans="1:14" ht="23.25" customHeight="1">
      <c r="A6" s="640"/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</row>
    <row r="7" ht="47.25" customHeight="1"/>
    <row r="8" spans="1:14" s="62" customFormat="1" ht="21.75" customHeight="1">
      <c r="A8" s="642"/>
      <c r="B8" s="643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</row>
    <row r="9" spans="1:14" s="66" customFormat="1" ht="12.75">
      <c r="A9" s="642"/>
      <c r="B9" s="643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5" ht="21" customHeight="1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71"/>
    </row>
    <row r="11" spans="1:15" ht="21" customHeight="1">
      <c r="A11" s="72"/>
      <c r="B11" s="73"/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  <c r="O11" s="71"/>
    </row>
    <row r="12" spans="1:15" ht="21" customHeight="1">
      <c r="A12" s="72"/>
      <c r="B12" s="73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  <c r="O12" s="71"/>
    </row>
    <row r="13" spans="1:15" ht="21" customHeight="1">
      <c r="A13" s="72"/>
      <c r="B13" s="73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6"/>
      <c r="O13" s="71"/>
    </row>
    <row r="14" spans="1:15" ht="21" customHeight="1">
      <c r="A14" s="72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6"/>
      <c r="O14" s="71"/>
    </row>
    <row r="15" spans="1:15" ht="21" customHeight="1">
      <c r="A15" s="72"/>
      <c r="B15" s="73"/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6"/>
      <c r="O15" s="71"/>
    </row>
    <row r="16" spans="1:15" ht="21" customHeight="1">
      <c r="A16" s="72"/>
      <c r="B16" s="73"/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  <c r="O16" s="71"/>
    </row>
    <row r="17" spans="1:15" ht="21" customHeight="1">
      <c r="A17" s="72"/>
      <c r="B17" s="73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71"/>
    </row>
    <row r="18" spans="1:15" ht="21" customHeight="1">
      <c r="A18" s="72"/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  <c r="O18" s="71"/>
    </row>
    <row r="19" spans="1:15" ht="21" customHeight="1">
      <c r="A19" s="77"/>
      <c r="B19" s="78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  <c r="O19" s="71"/>
    </row>
    <row r="20" spans="1:15" s="86" customFormat="1" ht="21" customHeight="1">
      <c r="A20" s="82"/>
      <c r="B20" s="83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3"/>
      <c r="O20" s="71"/>
    </row>
    <row r="21" ht="17.25" customHeight="1"/>
    <row r="30" spans="1:14" ht="15.75">
      <c r="A30" s="640"/>
      <c r="B30" s="640"/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</row>
    <row r="31" spans="1:14" ht="15.75">
      <c r="A31" s="640"/>
      <c r="B31" s="640"/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</row>
    <row r="32" ht="40.5" customHeight="1"/>
    <row r="33" spans="1:14" ht="25.5" customHeight="1">
      <c r="A33" s="642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</row>
    <row r="34" spans="1:14" ht="12.75">
      <c r="A34" s="642"/>
      <c r="B34" s="643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</row>
    <row r="35" spans="1:15" ht="20.25" customHeight="1">
      <c r="A35" s="67"/>
      <c r="B35" s="68"/>
      <c r="C35" s="69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70"/>
      <c r="O35" s="71"/>
    </row>
    <row r="36" spans="1:15" ht="20.25" customHeight="1">
      <c r="A36" s="72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1"/>
    </row>
    <row r="37" spans="1:15" ht="21" customHeight="1">
      <c r="A37" s="72"/>
      <c r="B37" s="73"/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71"/>
    </row>
    <row r="38" spans="1:15" ht="19.5" customHeight="1">
      <c r="A38" s="72"/>
      <c r="B38" s="73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/>
      <c r="O38" s="71"/>
    </row>
    <row r="39" spans="1:15" ht="21" customHeight="1">
      <c r="A39" s="72"/>
      <c r="B39" s="73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/>
      <c r="O39" s="71"/>
    </row>
    <row r="40" spans="1:15" ht="22.5" customHeight="1">
      <c r="A40" s="72"/>
      <c r="B40" s="73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1"/>
    </row>
    <row r="41" spans="1:15" ht="18.75" customHeight="1">
      <c r="A41" s="72"/>
      <c r="B41" s="73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6"/>
      <c r="O41" s="71"/>
    </row>
    <row r="42" spans="1:15" ht="20.25" customHeight="1">
      <c r="A42" s="72"/>
      <c r="B42" s="73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6"/>
      <c r="O42" s="71"/>
    </row>
    <row r="43" spans="1:15" ht="18.75" customHeight="1">
      <c r="A43" s="72"/>
      <c r="B43" s="73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6"/>
      <c r="O43" s="71"/>
    </row>
    <row r="44" spans="1:15" ht="21" customHeight="1">
      <c r="A44" s="77"/>
      <c r="B44" s="78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1"/>
      <c r="O44" s="71"/>
    </row>
    <row r="45" spans="1:15" ht="18.75" customHeight="1">
      <c r="A45" s="88"/>
      <c r="B45" s="89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3"/>
      <c r="O45" s="71"/>
    </row>
    <row r="52" ht="12.75">
      <c r="A52" s="90"/>
    </row>
    <row r="55" ht="12.75">
      <c r="A55" s="91"/>
    </row>
    <row r="59" spans="1:14" ht="12.75">
      <c r="A59" s="92"/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5"/>
    </row>
  </sheetData>
  <mergeCells count="10">
    <mergeCell ref="A30:N30"/>
    <mergeCell ref="A31:N31"/>
    <mergeCell ref="A33:A34"/>
    <mergeCell ref="B33:B34"/>
    <mergeCell ref="C33:N33"/>
    <mergeCell ref="A5:N5"/>
    <mergeCell ref="A6:N6"/>
    <mergeCell ref="A8:A9"/>
    <mergeCell ref="B8:B9"/>
    <mergeCell ref="C8:N8"/>
  </mergeCells>
  <printOptions horizontalCentered="1"/>
  <pageMargins left="0.39375" right="0.31527777777777777" top="0.9840277777777778" bottom="0.9840277777777778" header="0.5118055555555556" footer="0.5118055555555556"/>
  <pageSetup horizontalDpi="300" verticalDpi="3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36.75390625" style="276" customWidth="1"/>
    <col min="2" max="2" width="12.125" style="276" customWidth="1"/>
    <col min="3" max="3" width="12.25390625" style="276" hidden="1" customWidth="1"/>
    <col min="4" max="4" width="11.875" style="276" hidden="1" customWidth="1"/>
    <col min="5" max="5" width="12.25390625" style="276" hidden="1" customWidth="1"/>
    <col min="6" max="6" width="11.875" style="276" hidden="1" customWidth="1"/>
    <col min="7" max="7" width="12.25390625" style="276" hidden="1" customWidth="1"/>
    <col min="8" max="8" width="11.875" style="276" customWidth="1"/>
    <col min="9" max="9" width="12.25390625" style="276" customWidth="1"/>
    <col min="10" max="10" width="11.875" style="276" customWidth="1"/>
    <col min="11" max="11" width="40.125" style="276" customWidth="1"/>
    <col min="12" max="12" width="14.125" style="276" customWidth="1"/>
    <col min="13" max="13" width="13.00390625" style="276" hidden="1" customWidth="1"/>
    <col min="14" max="14" width="12.625" style="276" hidden="1" customWidth="1"/>
    <col min="15" max="15" width="11.125" style="276" hidden="1" customWidth="1"/>
    <col min="16" max="16" width="12.375" style="276" hidden="1" customWidth="1"/>
    <col min="17" max="17" width="11.125" style="276" hidden="1" customWidth="1"/>
    <col min="18" max="18" width="12.375" style="276" customWidth="1"/>
    <col min="19" max="19" width="12.25390625" style="276" customWidth="1"/>
    <col min="20" max="20" width="11.875" style="276" customWidth="1"/>
    <col min="21" max="16384" width="9.125" style="276" customWidth="1"/>
  </cols>
  <sheetData>
    <row r="1" ht="19.5" customHeight="1">
      <c r="A1" s="203" t="s">
        <v>585</v>
      </c>
    </row>
    <row r="2" ht="19.5" customHeight="1">
      <c r="A2" s="203" t="s">
        <v>577</v>
      </c>
    </row>
    <row r="3" ht="19.5" customHeight="1">
      <c r="A3" s="203"/>
    </row>
    <row r="4" spans="1:12" ht="19.5" customHeight="1">
      <c r="A4" s="626" t="s">
        <v>188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</row>
    <row r="5" spans="1:12" s="278" customFormat="1" ht="19.5" customHeight="1">
      <c r="A5" s="627" t="s">
        <v>189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</row>
    <row r="6" spans="1:12" ht="19.5" customHeight="1">
      <c r="A6" s="628" t="s">
        <v>190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</row>
    <row r="7" spans="1:20" ht="19.5" customHeight="1" thickBot="1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S7" s="279"/>
      <c r="T7" s="279"/>
    </row>
    <row r="8" spans="1:20" s="283" customFormat="1" ht="19.5" customHeight="1" thickBot="1">
      <c r="A8" s="280" t="s">
        <v>191</v>
      </c>
      <c r="B8" s="281" t="s">
        <v>192</v>
      </c>
      <c r="C8" s="281" t="s">
        <v>459</v>
      </c>
      <c r="D8" s="281" t="s">
        <v>448</v>
      </c>
      <c r="E8" s="281" t="s">
        <v>499</v>
      </c>
      <c r="F8" s="281" t="s">
        <v>448</v>
      </c>
      <c r="G8" s="281" t="s">
        <v>553</v>
      </c>
      <c r="H8" s="281" t="s">
        <v>448</v>
      </c>
      <c r="I8" s="281" t="s">
        <v>567</v>
      </c>
      <c r="J8" s="281" t="s">
        <v>448</v>
      </c>
      <c r="K8" s="282" t="s">
        <v>193</v>
      </c>
      <c r="L8" s="281" t="s">
        <v>194</v>
      </c>
      <c r="M8" s="281" t="s">
        <v>459</v>
      </c>
      <c r="N8" s="281" t="s">
        <v>448</v>
      </c>
      <c r="O8" s="281" t="s">
        <v>499</v>
      </c>
      <c r="P8" s="281" t="s">
        <v>448</v>
      </c>
      <c r="Q8" s="281" t="s">
        <v>553</v>
      </c>
      <c r="R8" s="281" t="s">
        <v>448</v>
      </c>
      <c r="S8" s="281" t="s">
        <v>567</v>
      </c>
      <c r="T8" s="281" t="s">
        <v>448</v>
      </c>
    </row>
    <row r="9" spans="1:20" ht="19.5" customHeight="1">
      <c r="A9" s="284" t="s">
        <v>195</v>
      </c>
      <c r="B9" s="285">
        <v>33587</v>
      </c>
      <c r="C9" s="285">
        <v>8124</v>
      </c>
      <c r="D9" s="285">
        <f aca="true" t="shared" si="0" ref="D9:D14">B9+C9</f>
        <v>41711</v>
      </c>
      <c r="E9" s="285">
        <v>4725</v>
      </c>
      <c r="F9" s="285">
        <f aca="true" t="shared" si="1" ref="F9:F14">D9+E9</f>
        <v>46436</v>
      </c>
      <c r="G9" s="285">
        <v>1120</v>
      </c>
      <c r="H9" s="285">
        <f aca="true" t="shared" si="2" ref="H9:H14">F9+G9</f>
        <v>47556</v>
      </c>
      <c r="I9" s="285">
        <v>3074</v>
      </c>
      <c r="J9" s="285">
        <f aca="true" t="shared" si="3" ref="J9:J14">H9+I9</f>
        <v>50630</v>
      </c>
      <c r="K9" s="286" t="s">
        <v>196</v>
      </c>
      <c r="L9" s="285">
        <v>66146</v>
      </c>
      <c r="M9" s="285">
        <v>5927</v>
      </c>
      <c r="N9" s="285">
        <f>L9+M9</f>
        <v>72073</v>
      </c>
      <c r="O9" s="285">
        <v>2684</v>
      </c>
      <c r="P9" s="285">
        <f>N9+O9</f>
        <v>74757</v>
      </c>
      <c r="Q9" s="285">
        <v>1854</v>
      </c>
      <c r="R9" s="285">
        <f>P9+Q9</f>
        <v>76611</v>
      </c>
      <c r="S9" s="285">
        <v>-991</v>
      </c>
      <c r="T9" s="285">
        <f aca="true" t="shared" si="4" ref="T9:T15">R9+S9</f>
        <v>75620</v>
      </c>
    </row>
    <row r="10" spans="1:20" ht="19.5" customHeight="1">
      <c r="A10" s="287" t="s">
        <v>197</v>
      </c>
      <c r="B10" s="288">
        <v>119658</v>
      </c>
      <c r="C10" s="288"/>
      <c r="D10" s="285">
        <f t="shared" si="0"/>
        <v>119658</v>
      </c>
      <c r="E10" s="288">
        <v>6125</v>
      </c>
      <c r="F10" s="285">
        <f t="shared" si="1"/>
        <v>125783</v>
      </c>
      <c r="G10" s="288"/>
      <c r="H10" s="285">
        <f t="shared" si="2"/>
        <v>125783</v>
      </c>
      <c r="I10" s="288">
        <v>12613</v>
      </c>
      <c r="J10" s="285">
        <f t="shared" si="3"/>
        <v>138396</v>
      </c>
      <c r="K10" s="289" t="s">
        <v>198</v>
      </c>
      <c r="L10" s="288">
        <v>20392</v>
      </c>
      <c r="M10" s="288">
        <v>1478</v>
      </c>
      <c r="N10" s="285">
        <f aca="true" t="shared" si="5" ref="N10:N16">L10+M10</f>
        <v>21870</v>
      </c>
      <c r="O10" s="288">
        <v>726</v>
      </c>
      <c r="P10" s="285">
        <f aca="true" t="shared" si="6" ref="P10:P16">N10+O10</f>
        <v>22596</v>
      </c>
      <c r="Q10" s="288">
        <v>594</v>
      </c>
      <c r="R10" s="285">
        <f aca="true" t="shared" si="7" ref="R10:R16">P10+Q10</f>
        <v>23190</v>
      </c>
      <c r="S10" s="288">
        <v>-2033</v>
      </c>
      <c r="T10" s="285">
        <f t="shared" si="4"/>
        <v>21157</v>
      </c>
    </row>
    <row r="11" spans="1:20" ht="19.5" customHeight="1">
      <c r="A11" s="287" t="s">
        <v>199</v>
      </c>
      <c r="B11" s="288">
        <v>42816</v>
      </c>
      <c r="C11" s="288">
        <v>6463</v>
      </c>
      <c r="D11" s="285">
        <f t="shared" si="0"/>
        <v>49279</v>
      </c>
      <c r="E11" s="288">
        <v>5737</v>
      </c>
      <c r="F11" s="285">
        <f t="shared" si="1"/>
        <v>55016</v>
      </c>
      <c r="G11" s="288">
        <v>4092</v>
      </c>
      <c r="H11" s="285">
        <f t="shared" si="2"/>
        <v>59108</v>
      </c>
      <c r="I11" s="288">
        <v>-1</v>
      </c>
      <c r="J11" s="285">
        <f t="shared" si="3"/>
        <v>59107</v>
      </c>
      <c r="K11" s="289" t="s">
        <v>200</v>
      </c>
      <c r="L11" s="288">
        <v>95102</v>
      </c>
      <c r="M11" s="288">
        <v>8921</v>
      </c>
      <c r="N11" s="285">
        <f t="shared" si="5"/>
        <v>104023</v>
      </c>
      <c r="O11" s="288">
        <v>16771</v>
      </c>
      <c r="P11" s="285">
        <f t="shared" si="6"/>
        <v>120794</v>
      </c>
      <c r="Q11" s="288">
        <v>2389</v>
      </c>
      <c r="R11" s="285">
        <f t="shared" si="7"/>
        <v>123183</v>
      </c>
      <c r="S11" s="288">
        <v>-38302</v>
      </c>
      <c r="T11" s="285">
        <f t="shared" si="4"/>
        <v>84881</v>
      </c>
    </row>
    <row r="12" spans="1:20" ht="19.5" customHeight="1">
      <c r="A12" s="287" t="s">
        <v>201</v>
      </c>
      <c r="B12" s="290">
        <v>30116</v>
      </c>
      <c r="C12" s="290">
        <v>1759</v>
      </c>
      <c r="D12" s="285">
        <f t="shared" si="0"/>
        <v>31875</v>
      </c>
      <c r="E12" s="290">
        <v>3241</v>
      </c>
      <c r="F12" s="285">
        <f t="shared" si="1"/>
        <v>35116</v>
      </c>
      <c r="G12" s="290">
        <v>2841</v>
      </c>
      <c r="H12" s="285">
        <f t="shared" si="2"/>
        <v>37957</v>
      </c>
      <c r="I12" s="290"/>
      <c r="J12" s="285">
        <f t="shared" si="3"/>
        <v>37957</v>
      </c>
      <c r="K12" s="289" t="s">
        <v>202</v>
      </c>
      <c r="L12" s="288">
        <v>25821</v>
      </c>
      <c r="M12" s="290"/>
      <c r="N12" s="285">
        <f t="shared" si="5"/>
        <v>25821</v>
      </c>
      <c r="O12" s="290"/>
      <c r="P12" s="285">
        <f t="shared" si="6"/>
        <v>25821</v>
      </c>
      <c r="Q12" s="290"/>
      <c r="R12" s="285">
        <f t="shared" si="7"/>
        <v>25821</v>
      </c>
      <c r="S12" s="290">
        <v>-1523</v>
      </c>
      <c r="T12" s="285">
        <f t="shared" si="4"/>
        <v>24298</v>
      </c>
    </row>
    <row r="13" spans="1:20" ht="19.5" customHeight="1">
      <c r="A13" s="287" t="s">
        <v>203</v>
      </c>
      <c r="B13" s="288"/>
      <c r="C13" s="288"/>
      <c r="D13" s="285">
        <f t="shared" si="0"/>
        <v>0</v>
      </c>
      <c r="E13" s="288"/>
      <c r="F13" s="285">
        <f t="shared" si="1"/>
        <v>0</v>
      </c>
      <c r="G13" s="288"/>
      <c r="H13" s="285">
        <f t="shared" si="2"/>
        <v>0</v>
      </c>
      <c r="I13" s="288"/>
      <c r="J13" s="285">
        <f t="shared" si="3"/>
        <v>0</v>
      </c>
      <c r="K13" s="289" t="s">
        <v>204</v>
      </c>
      <c r="L13" s="288">
        <v>17976</v>
      </c>
      <c r="M13" s="288">
        <v>20</v>
      </c>
      <c r="N13" s="285">
        <f t="shared" si="5"/>
        <v>17996</v>
      </c>
      <c r="O13" s="288">
        <v>1170</v>
      </c>
      <c r="P13" s="285">
        <f t="shared" si="6"/>
        <v>19166</v>
      </c>
      <c r="Q13" s="288">
        <v>4234</v>
      </c>
      <c r="R13" s="285">
        <f t="shared" si="7"/>
        <v>23400</v>
      </c>
      <c r="S13" s="288">
        <v>-272</v>
      </c>
      <c r="T13" s="285">
        <f t="shared" si="4"/>
        <v>23128</v>
      </c>
    </row>
    <row r="14" spans="1:20" ht="19.5" customHeight="1">
      <c r="A14" s="287" t="s">
        <v>205</v>
      </c>
      <c r="B14" s="288"/>
      <c r="C14" s="288"/>
      <c r="D14" s="285">
        <f t="shared" si="0"/>
        <v>0</v>
      </c>
      <c r="E14" s="288">
        <v>1523</v>
      </c>
      <c r="F14" s="285">
        <f t="shared" si="1"/>
        <v>1523</v>
      </c>
      <c r="G14" s="288">
        <v>1018</v>
      </c>
      <c r="H14" s="285">
        <f t="shared" si="2"/>
        <v>2541</v>
      </c>
      <c r="I14" s="288"/>
      <c r="J14" s="285">
        <f t="shared" si="3"/>
        <v>2541</v>
      </c>
      <c r="K14" s="289" t="s">
        <v>206</v>
      </c>
      <c r="L14" s="288"/>
      <c r="M14" s="288"/>
      <c r="N14" s="285">
        <f t="shared" si="5"/>
        <v>0</v>
      </c>
      <c r="O14" s="288"/>
      <c r="P14" s="285">
        <f t="shared" si="6"/>
        <v>0</v>
      </c>
      <c r="Q14" s="288"/>
      <c r="R14" s="285">
        <f t="shared" si="7"/>
        <v>0</v>
      </c>
      <c r="S14" s="288"/>
      <c r="T14" s="285">
        <f t="shared" si="4"/>
        <v>0</v>
      </c>
    </row>
    <row r="15" spans="1:20" ht="19.5" customHeight="1">
      <c r="A15" s="287"/>
      <c r="B15" s="288"/>
      <c r="C15" s="288"/>
      <c r="D15" s="288"/>
      <c r="E15" s="288"/>
      <c r="F15" s="288"/>
      <c r="G15" s="288"/>
      <c r="H15" s="288"/>
      <c r="I15" s="288"/>
      <c r="J15" s="288"/>
      <c r="K15" s="289" t="s">
        <v>207</v>
      </c>
      <c r="L15" s="288">
        <v>740</v>
      </c>
      <c r="M15" s="288"/>
      <c r="N15" s="285">
        <f t="shared" si="5"/>
        <v>740</v>
      </c>
      <c r="O15" s="288"/>
      <c r="P15" s="285">
        <f t="shared" si="6"/>
        <v>740</v>
      </c>
      <c r="Q15" s="288"/>
      <c r="R15" s="285">
        <f t="shared" si="7"/>
        <v>740</v>
      </c>
      <c r="S15" s="288">
        <v>58807</v>
      </c>
      <c r="T15" s="285">
        <f t="shared" si="4"/>
        <v>59547</v>
      </c>
    </row>
    <row r="16" spans="1:20" ht="19.5" customHeight="1" thickBot="1">
      <c r="A16" s="291"/>
      <c r="B16" s="292"/>
      <c r="C16" s="292"/>
      <c r="D16" s="292"/>
      <c r="E16" s="292"/>
      <c r="F16" s="292"/>
      <c r="G16" s="292"/>
      <c r="H16" s="292"/>
      <c r="I16" s="292"/>
      <c r="J16" s="292"/>
      <c r="K16" s="293" t="s">
        <v>208</v>
      </c>
      <c r="L16" s="292"/>
      <c r="M16" s="292"/>
      <c r="N16" s="285">
        <f t="shared" si="5"/>
        <v>0</v>
      </c>
      <c r="O16" s="292"/>
      <c r="P16" s="285">
        <f t="shared" si="6"/>
        <v>0</v>
      </c>
      <c r="Q16" s="292"/>
      <c r="R16" s="285">
        <f t="shared" si="7"/>
        <v>0</v>
      </c>
      <c r="S16" s="292"/>
      <c r="T16" s="292"/>
    </row>
    <row r="17" spans="1:20" ht="19.5" customHeight="1" thickBot="1">
      <c r="A17" s="294" t="s">
        <v>209</v>
      </c>
      <c r="B17" s="295">
        <f aca="true" t="shared" si="8" ref="B17:H17">SUM(B9:B16)</f>
        <v>226177</v>
      </c>
      <c r="C17" s="295">
        <f t="shared" si="8"/>
        <v>16346</v>
      </c>
      <c r="D17" s="295">
        <f t="shared" si="8"/>
        <v>242523</v>
      </c>
      <c r="E17" s="295">
        <f t="shared" si="8"/>
        <v>21351</v>
      </c>
      <c r="F17" s="295">
        <f t="shared" si="8"/>
        <v>263874</v>
      </c>
      <c r="G17" s="295">
        <f t="shared" si="8"/>
        <v>9071</v>
      </c>
      <c r="H17" s="295">
        <f t="shared" si="8"/>
        <v>272945</v>
      </c>
      <c r="I17" s="295">
        <f>SUM(I9:I16)</f>
        <v>15686</v>
      </c>
      <c r="J17" s="295">
        <f>SUM(J9:J16)</f>
        <v>288631</v>
      </c>
      <c r="K17" s="296" t="s">
        <v>210</v>
      </c>
      <c r="L17" s="295">
        <f aca="true" t="shared" si="9" ref="L17:R17">SUM(L9:L16)</f>
        <v>226177</v>
      </c>
      <c r="M17" s="295">
        <f t="shared" si="9"/>
        <v>16346</v>
      </c>
      <c r="N17" s="295">
        <f t="shared" si="9"/>
        <v>242523</v>
      </c>
      <c r="O17" s="295">
        <f t="shared" si="9"/>
        <v>21351</v>
      </c>
      <c r="P17" s="295">
        <f t="shared" si="9"/>
        <v>263874</v>
      </c>
      <c r="Q17" s="295">
        <f t="shared" si="9"/>
        <v>9071</v>
      </c>
      <c r="R17" s="295">
        <f t="shared" si="9"/>
        <v>272945</v>
      </c>
      <c r="S17" s="295">
        <f>SUM(S9:S16)</f>
        <v>15686</v>
      </c>
      <c r="T17" s="295">
        <f>SUM(T9:T16)</f>
        <v>288631</v>
      </c>
    </row>
    <row r="18" spans="1:20" ht="19.5" customHeight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97"/>
      <c r="S18" s="279"/>
      <c r="T18" s="279"/>
    </row>
    <row r="19" spans="1:12" ht="19.5" customHeight="1">
      <c r="A19" s="628" t="s">
        <v>544</v>
      </c>
      <c r="B19" s="628"/>
      <c r="C19" s="628"/>
      <c r="D19" s="628"/>
      <c r="E19" s="628"/>
      <c r="F19" s="628"/>
      <c r="G19" s="628"/>
      <c r="H19" s="628"/>
      <c r="I19" s="628"/>
      <c r="J19" s="628"/>
      <c r="K19" s="628"/>
      <c r="L19" s="628"/>
    </row>
    <row r="20" spans="1:20" ht="19.5" customHeight="1" thickBo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97"/>
      <c r="S20" s="279"/>
      <c r="T20" s="279"/>
    </row>
    <row r="21" spans="1:20" ht="19.5" customHeight="1" thickBot="1">
      <c r="A21" s="294" t="s">
        <v>191</v>
      </c>
      <c r="B21" s="298" t="s">
        <v>194</v>
      </c>
      <c r="C21" s="281" t="s">
        <v>459</v>
      </c>
      <c r="D21" s="281" t="s">
        <v>448</v>
      </c>
      <c r="E21" s="281" t="s">
        <v>499</v>
      </c>
      <c r="F21" s="281" t="s">
        <v>448</v>
      </c>
      <c r="G21" s="281" t="s">
        <v>553</v>
      </c>
      <c r="H21" s="281" t="s">
        <v>448</v>
      </c>
      <c r="I21" s="281" t="s">
        <v>567</v>
      </c>
      <c r="J21" s="281" t="s">
        <v>448</v>
      </c>
      <c r="K21" s="296" t="s">
        <v>211</v>
      </c>
      <c r="L21" s="299" t="s">
        <v>194</v>
      </c>
      <c r="M21" s="281" t="s">
        <v>459</v>
      </c>
      <c r="N21" s="281" t="s">
        <v>448</v>
      </c>
      <c r="O21" s="281" t="s">
        <v>499</v>
      </c>
      <c r="P21" s="281" t="s">
        <v>448</v>
      </c>
      <c r="Q21" s="281" t="s">
        <v>553</v>
      </c>
      <c r="R21" s="281" t="s">
        <v>448</v>
      </c>
      <c r="S21" s="281" t="s">
        <v>567</v>
      </c>
      <c r="T21" s="281" t="s">
        <v>448</v>
      </c>
    </row>
    <row r="22" spans="1:20" ht="19.5" customHeight="1">
      <c r="A22" s="287" t="s">
        <v>429</v>
      </c>
      <c r="B22" s="288">
        <v>4314</v>
      </c>
      <c r="C22" s="285"/>
      <c r="D22" s="285">
        <f>B22+C22</f>
        <v>4314</v>
      </c>
      <c r="E22" s="285"/>
      <c r="F22" s="285">
        <f>D22+E22</f>
        <v>4314</v>
      </c>
      <c r="G22" s="285"/>
      <c r="H22" s="285">
        <f>F22+G22</f>
        <v>4314</v>
      </c>
      <c r="I22" s="285"/>
      <c r="J22" s="285">
        <f>H22+I22</f>
        <v>4314</v>
      </c>
      <c r="K22" s="286" t="s">
        <v>212</v>
      </c>
      <c r="L22" s="285">
        <v>24713</v>
      </c>
      <c r="M22" s="285">
        <v>171</v>
      </c>
      <c r="N22" s="285">
        <f>L22+M22</f>
        <v>24884</v>
      </c>
      <c r="O22" s="285">
        <v>1309</v>
      </c>
      <c r="P22" s="285">
        <f>N22+O22</f>
        <v>26193</v>
      </c>
      <c r="Q22" s="285">
        <v>5849</v>
      </c>
      <c r="R22" s="285">
        <f>P22+Q22</f>
        <v>32042</v>
      </c>
      <c r="S22" s="285">
        <v>-1207</v>
      </c>
      <c r="T22" s="285">
        <f>R22+S22</f>
        <v>30835</v>
      </c>
    </row>
    <row r="23" spans="1:20" ht="19.5" customHeight="1">
      <c r="A23" s="287" t="s">
        <v>430</v>
      </c>
      <c r="B23" s="288"/>
      <c r="C23" s="288"/>
      <c r="D23" s="285">
        <f aca="true" t="shared" si="10" ref="D23:D30">B23+C23</f>
        <v>0</v>
      </c>
      <c r="E23" s="288"/>
      <c r="F23" s="285">
        <f aca="true" t="shared" si="11" ref="F23:F30">D23+E23</f>
        <v>0</v>
      </c>
      <c r="G23" s="288"/>
      <c r="H23" s="285">
        <f aca="true" t="shared" si="12" ref="H23:H30">F23+G23</f>
        <v>0</v>
      </c>
      <c r="I23" s="288"/>
      <c r="J23" s="285">
        <f aca="true" t="shared" si="13" ref="J23:J30">H23+I23</f>
        <v>0</v>
      </c>
      <c r="K23" s="286" t="s">
        <v>213</v>
      </c>
      <c r="L23" s="285"/>
      <c r="M23" s="288"/>
      <c r="N23" s="285">
        <f aca="true" t="shared" si="14" ref="N23:N30">L23+M23</f>
        <v>0</v>
      </c>
      <c r="O23" s="288"/>
      <c r="P23" s="285">
        <f aca="true" t="shared" si="15" ref="P23:P30">N23+O23</f>
        <v>0</v>
      </c>
      <c r="Q23" s="288"/>
      <c r="R23" s="285">
        <f>P23+Q23</f>
        <v>0</v>
      </c>
      <c r="S23" s="288"/>
      <c r="T23" s="285">
        <f aca="true" t="shared" si="16" ref="T23:T30">R23+S23</f>
        <v>0</v>
      </c>
    </row>
    <row r="24" spans="1:20" ht="19.5" customHeight="1">
      <c r="A24" s="287" t="s">
        <v>431</v>
      </c>
      <c r="B24" s="288"/>
      <c r="C24" s="288">
        <v>171</v>
      </c>
      <c r="D24" s="285">
        <f t="shared" si="10"/>
        <v>171</v>
      </c>
      <c r="E24" s="288"/>
      <c r="F24" s="285">
        <f t="shared" si="11"/>
        <v>171</v>
      </c>
      <c r="G24" s="288">
        <v>5549</v>
      </c>
      <c r="H24" s="285">
        <f t="shared" si="12"/>
        <v>5720</v>
      </c>
      <c r="I24" s="288"/>
      <c r="J24" s="285">
        <f t="shared" si="13"/>
        <v>5720</v>
      </c>
      <c r="K24" s="289" t="s">
        <v>214</v>
      </c>
      <c r="L24" s="288">
        <v>3420</v>
      </c>
      <c r="M24" s="288">
        <v>217</v>
      </c>
      <c r="N24" s="285">
        <f t="shared" si="14"/>
        <v>3637</v>
      </c>
      <c r="O24" s="288"/>
      <c r="P24" s="285">
        <f t="shared" si="15"/>
        <v>3637</v>
      </c>
      <c r="Q24" s="288"/>
      <c r="R24" s="285">
        <f>P24+Q24</f>
        <v>3637</v>
      </c>
      <c r="S24" s="288">
        <v>-1781</v>
      </c>
      <c r="T24" s="285">
        <f t="shared" si="16"/>
        <v>1856</v>
      </c>
    </row>
    <row r="25" spans="1:20" ht="19.5" customHeight="1">
      <c r="A25" s="287" t="s">
        <v>432</v>
      </c>
      <c r="B25" s="288"/>
      <c r="C25" s="290"/>
      <c r="D25" s="285">
        <f t="shared" si="10"/>
        <v>0</v>
      </c>
      <c r="E25" s="290"/>
      <c r="F25" s="285">
        <f t="shared" si="11"/>
        <v>0</v>
      </c>
      <c r="G25" s="290"/>
      <c r="H25" s="285">
        <f t="shared" si="12"/>
        <v>0</v>
      </c>
      <c r="I25" s="290"/>
      <c r="J25" s="285">
        <f t="shared" si="13"/>
        <v>0</v>
      </c>
      <c r="K25" s="289" t="s">
        <v>215</v>
      </c>
      <c r="L25" s="288">
        <v>100</v>
      </c>
      <c r="M25" s="290"/>
      <c r="N25" s="285">
        <f t="shared" si="14"/>
        <v>100</v>
      </c>
      <c r="O25" s="290"/>
      <c r="P25" s="285">
        <f t="shared" si="15"/>
        <v>100</v>
      </c>
      <c r="Q25" s="290"/>
      <c r="R25" s="285">
        <f>P25+Q25</f>
        <v>100</v>
      </c>
      <c r="S25" s="290">
        <v>1207</v>
      </c>
      <c r="T25" s="285">
        <f t="shared" si="16"/>
        <v>1307</v>
      </c>
    </row>
    <row r="26" spans="1:20" ht="19.5" customHeight="1">
      <c r="A26" s="287" t="s">
        <v>433</v>
      </c>
      <c r="B26" s="288">
        <v>6989</v>
      </c>
      <c r="C26" s="288">
        <v>217</v>
      </c>
      <c r="D26" s="285">
        <f t="shared" si="10"/>
        <v>7206</v>
      </c>
      <c r="E26" s="288"/>
      <c r="F26" s="285">
        <f t="shared" si="11"/>
        <v>7206</v>
      </c>
      <c r="G26" s="288"/>
      <c r="H26" s="285">
        <f t="shared" si="12"/>
        <v>7206</v>
      </c>
      <c r="I26" s="288"/>
      <c r="J26" s="285">
        <f t="shared" si="13"/>
        <v>7206</v>
      </c>
      <c r="K26" s="289" t="s">
        <v>434</v>
      </c>
      <c r="L26" s="288">
        <v>594</v>
      </c>
      <c r="M26" s="288"/>
      <c r="N26" s="285">
        <f t="shared" si="14"/>
        <v>594</v>
      </c>
      <c r="O26" s="288"/>
      <c r="P26" s="285">
        <f t="shared" si="15"/>
        <v>594</v>
      </c>
      <c r="Q26" s="288"/>
      <c r="R26" s="285">
        <f>P26+Q26</f>
        <v>594</v>
      </c>
      <c r="S26" s="288">
        <v>1781</v>
      </c>
      <c r="T26" s="285">
        <f t="shared" si="16"/>
        <v>2375</v>
      </c>
    </row>
    <row r="27" spans="1:20" ht="19.5" customHeight="1">
      <c r="A27" s="287" t="s">
        <v>501</v>
      </c>
      <c r="B27" s="292"/>
      <c r="C27" s="288"/>
      <c r="D27" s="285"/>
      <c r="E27" s="288">
        <v>149</v>
      </c>
      <c r="F27" s="285">
        <f t="shared" si="11"/>
        <v>149</v>
      </c>
      <c r="G27" s="288">
        <v>300</v>
      </c>
      <c r="H27" s="285">
        <f t="shared" si="12"/>
        <v>449</v>
      </c>
      <c r="I27" s="288"/>
      <c r="J27" s="285">
        <f t="shared" si="13"/>
        <v>449</v>
      </c>
      <c r="K27" s="289"/>
      <c r="L27" s="288"/>
      <c r="M27" s="288"/>
      <c r="N27" s="285"/>
      <c r="O27" s="288"/>
      <c r="P27" s="285"/>
      <c r="Q27" s="288"/>
      <c r="R27" s="285"/>
      <c r="S27" s="288"/>
      <c r="T27" s="285">
        <f t="shared" si="16"/>
        <v>0</v>
      </c>
    </row>
    <row r="28" spans="1:20" ht="19.5" customHeight="1">
      <c r="A28" s="291" t="s">
        <v>502</v>
      </c>
      <c r="B28" s="292"/>
      <c r="C28" s="288"/>
      <c r="D28" s="285">
        <f t="shared" si="10"/>
        <v>0</v>
      </c>
      <c r="E28" s="288"/>
      <c r="F28" s="285">
        <f t="shared" si="11"/>
        <v>0</v>
      </c>
      <c r="G28" s="288"/>
      <c r="H28" s="285">
        <f t="shared" si="12"/>
        <v>0</v>
      </c>
      <c r="I28" s="288"/>
      <c r="J28" s="285">
        <f t="shared" si="13"/>
        <v>0</v>
      </c>
      <c r="K28" s="289"/>
      <c r="L28" s="288"/>
      <c r="M28" s="288"/>
      <c r="N28" s="285">
        <f t="shared" si="14"/>
        <v>0</v>
      </c>
      <c r="O28" s="288"/>
      <c r="P28" s="285">
        <f t="shared" si="15"/>
        <v>0</v>
      </c>
      <c r="Q28" s="288"/>
      <c r="R28" s="285">
        <f>P28+Q28</f>
        <v>0</v>
      </c>
      <c r="S28" s="288"/>
      <c r="T28" s="285">
        <f t="shared" si="16"/>
        <v>0</v>
      </c>
    </row>
    <row r="29" spans="1:20" ht="19.5" customHeight="1">
      <c r="A29" s="291" t="s">
        <v>503</v>
      </c>
      <c r="B29" s="292"/>
      <c r="C29" s="288"/>
      <c r="D29" s="285">
        <f t="shared" si="10"/>
        <v>0</v>
      </c>
      <c r="E29" s="288"/>
      <c r="F29" s="285">
        <f t="shared" si="11"/>
        <v>0</v>
      </c>
      <c r="G29" s="288"/>
      <c r="H29" s="285">
        <f t="shared" si="12"/>
        <v>0</v>
      </c>
      <c r="I29" s="288"/>
      <c r="J29" s="285">
        <f t="shared" si="13"/>
        <v>0</v>
      </c>
      <c r="K29" s="289"/>
      <c r="L29" s="288"/>
      <c r="M29" s="288"/>
      <c r="N29" s="285">
        <f t="shared" si="14"/>
        <v>0</v>
      </c>
      <c r="O29" s="288"/>
      <c r="P29" s="285">
        <f t="shared" si="15"/>
        <v>0</v>
      </c>
      <c r="Q29" s="288"/>
      <c r="R29" s="285">
        <f>P29+Q29</f>
        <v>0</v>
      </c>
      <c r="S29" s="288"/>
      <c r="T29" s="285">
        <f t="shared" si="16"/>
        <v>0</v>
      </c>
    </row>
    <row r="30" spans="1:20" ht="19.5" customHeight="1">
      <c r="A30" s="300" t="s">
        <v>504</v>
      </c>
      <c r="B30" s="301">
        <v>17524</v>
      </c>
      <c r="C30" s="292"/>
      <c r="D30" s="285">
        <f t="shared" si="10"/>
        <v>17524</v>
      </c>
      <c r="E30" s="292">
        <v>1160</v>
      </c>
      <c r="F30" s="285">
        <f t="shared" si="11"/>
        <v>18684</v>
      </c>
      <c r="G30" s="292"/>
      <c r="H30" s="285">
        <f t="shared" si="12"/>
        <v>18684</v>
      </c>
      <c r="I30" s="292"/>
      <c r="J30" s="285">
        <f t="shared" si="13"/>
        <v>18684</v>
      </c>
      <c r="K30" s="289"/>
      <c r="L30" s="288"/>
      <c r="M30" s="292"/>
      <c r="N30" s="285">
        <f t="shared" si="14"/>
        <v>0</v>
      </c>
      <c r="O30" s="292"/>
      <c r="P30" s="285">
        <f t="shared" si="15"/>
        <v>0</v>
      </c>
      <c r="Q30" s="292"/>
      <c r="R30" s="285">
        <f>P30+Q30</f>
        <v>0</v>
      </c>
      <c r="S30" s="292"/>
      <c r="T30" s="285">
        <f t="shared" si="16"/>
        <v>0</v>
      </c>
    </row>
    <row r="31" spans="1:20" ht="19.5" customHeight="1" thickBot="1">
      <c r="A31" s="302"/>
      <c r="B31" s="303"/>
      <c r="C31" s="304"/>
      <c r="D31" s="304"/>
      <c r="E31" s="304"/>
      <c r="F31" s="304"/>
      <c r="G31" s="304"/>
      <c r="H31" s="304"/>
      <c r="I31" s="304"/>
      <c r="J31" s="304"/>
      <c r="K31" s="293"/>
      <c r="L31" s="292"/>
      <c r="M31" s="304"/>
      <c r="N31" s="304"/>
      <c r="O31" s="304"/>
      <c r="P31" s="304"/>
      <c r="Q31" s="304"/>
      <c r="R31" s="304"/>
      <c r="S31" s="304"/>
      <c r="T31" s="304"/>
    </row>
    <row r="32" spans="1:20" ht="19.5" customHeight="1" thickBot="1">
      <c r="A32" s="294" t="s">
        <v>216</v>
      </c>
      <c r="B32" s="295">
        <f aca="true" t="shared" si="17" ref="B32:H32">SUM(B22:B30)</f>
        <v>28827</v>
      </c>
      <c r="C32" s="295">
        <f t="shared" si="17"/>
        <v>388</v>
      </c>
      <c r="D32" s="295">
        <f t="shared" si="17"/>
        <v>29215</v>
      </c>
      <c r="E32" s="295">
        <f t="shared" si="17"/>
        <v>1309</v>
      </c>
      <c r="F32" s="295">
        <f t="shared" si="17"/>
        <v>30524</v>
      </c>
      <c r="G32" s="295">
        <f t="shared" si="17"/>
        <v>5849</v>
      </c>
      <c r="H32" s="295">
        <f t="shared" si="17"/>
        <v>36373</v>
      </c>
      <c r="I32" s="295">
        <f>SUM(I22:I30)</f>
        <v>0</v>
      </c>
      <c r="J32" s="295">
        <f>SUM(J22:J30)</f>
        <v>36373</v>
      </c>
      <c r="K32" s="296" t="s">
        <v>217</v>
      </c>
      <c r="L32" s="295">
        <f aca="true" t="shared" si="18" ref="L32:R32">SUM(L22:L31)</f>
        <v>28827</v>
      </c>
      <c r="M32" s="295">
        <f t="shared" si="18"/>
        <v>388</v>
      </c>
      <c r="N32" s="295">
        <f t="shared" si="18"/>
        <v>29215</v>
      </c>
      <c r="O32" s="295">
        <f t="shared" si="18"/>
        <v>1309</v>
      </c>
      <c r="P32" s="295">
        <f t="shared" si="18"/>
        <v>30524</v>
      </c>
      <c r="Q32" s="295">
        <f t="shared" si="18"/>
        <v>5849</v>
      </c>
      <c r="R32" s="295">
        <f t="shared" si="18"/>
        <v>36373</v>
      </c>
      <c r="S32" s="295">
        <f>SUM(S22:S30)</f>
        <v>0</v>
      </c>
      <c r="T32" s="295">
        <f>SUM(T22:T30)</f>
        <v>36373</v>
      </c>
    </row>
    <row r="33" spans="1:20" ht="19.5" customHeight="1" thickBot="1">
      <c r="A33" s="294" t="s">
        <v>218</v>
      </c>
      <c r="B33" s="295">
        <f aca="true" t="shared" si="19" ref="B33:H33">B17+B32</f>
        <v>255004</v>
      </c>
      <c r="C33" s="295">
        <f t="shared" si="19"/>
        <v>16734</v>
      </c>
      <c r="D33" s="295">
        <f t="shared" si="19"/>
        <v>271738</v>
      </c>
      <c r="E33" s="295">
        <f t="shared" si="19"/>
        <v>22660</v>
      </c>
      <c r="F33" s="295">
        <f t="shared" si="19"/>
        <v>294398</v>
      </c>
      <c r="G33" s="295">
        <f t="shared" si="19"/>
        <v>14920</v>
      </c>
      <c r="H33" s="295">
        <f t="shared" si="19"/>
        <v>309318</v>
      </c>
      <c r="I33" s="295">
        <f>I17+I32</f>
        <v>15686</v>
      </c>
      <c r="J33" s="295">
        <f>J17+J32</f>
        <v>325004</v>
      </c>
      <c r="K33" s="296" t="s">
        <v>219</v>
      </c>
      <c r="L33" s="295">
        <f aca="true" t="shared" si="20" ref="L33:R33">L17+L32</f>
        <v>255004</v>
      </c>
      <c r="M33" s="295">
        <f t="shared" si="20"/>
        <v>16734</v>
      </c>
      <c r="N33" s="295">
        <f t="shared" si="20"/>
        <v>271738</v>
      </c>
      <c r="O33" s="295">
        <f t="shared" si="20"/>
        <v>22660</v>
      </c>
      <c r="P33" s="295">
        <f t="shared" si="20"/>
        <v>294398</v>
      </c>
      <c r="Q33" s="295">
        <f t="shared" si="20"/>
        <v>14920</v>
      </c>
      <c r="R33" s="295">
        <f t="shared" si="20"/>
        <v>309318</v>
      </c>
      <c r="S33" s="295">
        <f>S17+S32</f>
        <v>15686</v>
      </c>
      <c r="T33" s="295">
        <f>T17+T32</f>
        <v>325004</v>
      </c>
    </row>
  </sheetData>
  <mergeCells count="4">
    <mergeCell ref="A4:L4"/>
    <mergeCell ref="A5:L5"/>
    <mergeCell ref="A6:L6"/>
    <mergeCell ref="A19:L1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1" sqref="A1"/>
    </sheetView>
  </sheetViews>
  <sheetFormatPr defaultColWidth="9.00390625" defaultRowHeight="12.75"/>
  <cols>
    <col min="1" max="1" width="39.375" style="276" customWidth="1"/>
    <col min="2" max="2" width="10.875" style="276" customWidth="1"/>
    <col min="3" max="3" width="12.125" style="276" hidden="1" customWidth="1"/>
    <col min="4" max="4" width="9.875" style="276" hidden="1" customWidth="1"/>
    <col min="5" max="5" width="11.375" style="276" hidden="1" customWidth="1"/>
    <col min="6" max="6" width="11.00390625" style="276" hidden="1" customWidth="1"/>
    <col min="7" max="7" width="11.375" style="276" hidden="1" customWidth="1"/>
    <col min="8" max="8" width="11.00390625" style="276" customWidth="1"/>
    <col min="9" max="9" width="11.375" style="276" customWidth="1"/>
    <col min="10" max="10" width="11.00390625" style="276" customWidth="1"/>
    <col min="11" max="11" width="42.875" style="276" customWidth="1"/>
    <col min="12" max="12" width="12.00390625" style="276" customWidth="1"/>
    <col min="13" max="13" width="12.125" style="276" hidden="1" customWidth="1"/>
    <col min="14" max="14" width="11.25390625" style="276" hidden="1" customWidth="1"/>
    <col min="15" max="15" width="11.75390625" style="276" hidden="1" customWidth="1"/>
    <col min="16" max="16" width="12.375" style="276" hidden="1" customWidth="1"/>
    <col min="17" max="17" width="11.75390625" style="276" hidden="1" customWidth="1"/>
    <col min="18" max="18" width="12.375" style="276" customWidth="1"/>
    <col min="19" max="19" width="11.375" style="276" customWidth="1"/>
    <col min="20" max="20" width="11.00390625" style="276" customWidth="1"/>
    <col min="21" max="16384" width="9.125" style="276" customWidth="1"/>
  </cols>
  <sheetData>
    <row r="1" ht="14.25">
      <c r="A1" s="203" t="s">
        <v>586</v>
      </c>
    </row>
    <row r="2" ht="14.25">
      <c r="A2" s="203" t="s">
        <v>578</v>
      </c>
    </row>
    <row r="3" ht="14.25">
      <c r="A3" s="203"/>
    </row>
    <row r="4" spans="1:12" ht="15.75" customHeight="1">
      <c r="A4" s="626" t="s">
        <v>220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</row>
    <row r="5" spans="1:12" ht="15.75" customHeight="1">
      <c r="A5" s="626" t="s">
        <v>188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</row>
    <row r="6" spans="1:12" s="278" customFormat="1" ht="41.25" customHeight="1">
      <c r="A6" s="627" t="s">
        <v>189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</row>
    <row r="7" spans="1:12" ht="15">
      <c r="A7" s="628" t="s">
        <v>190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</row>
    <row r="8" spans="1:20" ht="15" thickBot="1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S8" s="279"/>
      <c r="T8" s="279"/>
    </row>
    <row r="9" spans="1:20" s="283" customFormat="1" ht="33" customHeight="1" thickBot="1">
      <c r="A9" s="280" t="s">
        <v>191</v>
      </c>
      <c r="B9" s="281" t="s">
        <v>192</v>
      </c>
      <c r="C9" s="281" t="s">
        <v>459</v>
      </c>
      <c r="D9" s="281" t="s">
        <v>448</v>
      </c>
      <c r="E9" s="281" t="s">
        <v>499</v>
      </c>
      <c r="F9" s="281" t="s">
        <v>448</v>
      </c>
      <c r="G9" s="281" t="s">
        <v>553</v>
      </c>
      <c r="H9" s="281" t="s">
        <v>448</v>
      </c>
      <c r="I9" s="281" t="s">
        <v>567</v>
      </c>
      <c r="J9" s="281" t="s">
        <v>448</v>
      </c>
      <c r="K9" s="282" t="s">
        <v>193</v>
      </c>
      <c r="L9" s="281" t="s">
        <v>194</v>
      </c>
      <c r="M9" s="281" t="s">
        <v>459</v>
      </c>
      <c r="N9" s="281" t="s">
        <v>448</v>
      </c>
      <c r="O9" s="281" t="s">
        <v>499</v>
      </c>
      <c r="P9" s="281" t="s">
        <v>448</v>
      </c>
      <c r="Q9" s="281" t="s">
        <v>553</v>
      </c>
      <c r="R9" s="281" t="s">
        <v>448</v>
      </c>
      <c r="S9" s="281" t="s">
        <v>567</v>
      </c>
      <c r="T9" s="281" t="s">
        <v>448</v>
      </c>
    </row>
    <row r="10" spans="1:20" ht="18.75" customHeight="1">
      <c r="A10" s="305" t="s">
        <v>221</v>
      </c>
      <c r="B10" s="285"/>
      <c r="C10" s="285"/>
      <c r="D10" s="285">
        <f aca="true" t="shared" si="0" ref="D10:D15">B10+C10</f>
        <v>0</v>
      </c>
      <c r="E10" s="285"/>
      <c r="F10" s="285">
        <f aca="true" t="shared" si="1" ref="F10:F15">D10+E10</f>
        <v>0</v>
      </c>
      <c r="G10" s="285"/>
      <c r="H10" s="285">
        <f aca="true" t="shared" si="2" ref="H10:H15">F10+G10</f>
        <v>0</v>
      </c>
      <c r="I10" s="285"/>
      <c r="J10" s="285">
        <f aca="true" t="shared" si="3" ref="J10:J15">H10+I10</f>
        <v>0</v>
      </c>
      <c r="K10" s="286" t="s">
        <v>196</v>
      </c>
      <c r="L10" s="285"/>
      <c r="M10" s="285"/>
      <c r="N10" s="285">
        <f aca="true" t="shared" si="4" ref="N10:N15">L10+M10</f>
        <v>0</v>
      </c>
      <c r="O10" s="285"/>
      <c r="P10" s="285">
        <f aca="true" t="shared" si="5" ref="P10:P15">N10+O10</f>
        <v>0</v>
      </c>
      <c r="Q10" s="285"/>
      <c r="R10" s="285">
        <f aca="true" t="shared" si="6" ref="R10:R15">P10+Q10</f>
        <v>0</v>
      </c>
      <c r="S10" s="285"/>
      <c r="T10" s="285">
        <f aca="true" t="shared" si="7" ref="T10:T15">R10+S10</f>
        <v>0</v>
      </c>
    </row>
    <row r="11" spans="1:20" ht="18.75" customHeight="1">
      <c r="A11" s="306" t="s">
        <v>222</v>
      </c>
      <c r="B11" s="288"/>
      <c r="C11" s="288"/>
      <c r="D11" s="285">
        <f t="shared" si="0"/>
        <v>0</v>
      </c>
      <c r="E11" s="288"/>
      <c r="F11" s="285">
        <f t="shared" si="1"/>
        <v>0</v>
      </c>
      <c r="G11" s="288"/>
      <c r="H11" s="285">
        <f t="shared" si="2"/>
        <v>0</v>
      </c>
      <c r="I11" s="288"/>
      <c r="J11" s="285">
        <f t="shared" si="3"/>
        <v>0</v>
      </c>
      <c r="K11" s="289" t="s">
        <v>198</v>
      </c>
      <c r="L11" s="288"/>
      <c r="M11" s="288"/>
      <c r="N11" s="285">
        <f t="shared" si="4"/>
        <v>0</v>
      </c>
      <c r="O11" s="288"/>
      <c r="P11" s="285">
        <f t="shared" si="5"/>
        <v>0</v>
      </c>
      <c r="Q11" s="288"/>
      <c r="R11" s="285">
        <f t="shared" si="6"/>
        <v>0</v>
      </c>
      <c r="S11" s="288">
        <v>12</v>
      </c>
      <c r="T11" s="285">
        <f t="shared" si="7"/>
        <v>12</v>
      </c>
    </row>
    <row r="12" spans="1:20" ht="18.75" customHeight="1">
      <c r="A12" s="306" t="s">
        <v>199</v>
      </c>
      <c r="B12" s="288">
        <v>571</v>
      </c>
      <c r="C12" s="288">
        <v>80</v>
      </c>
      <c r="D12" s="285">
        <f t="shared" si="0"/>
        <v>651</v>
      </c>
      <c r="E12" s="288">
        <v>80</v>
      </c>
      <c r="F12" s="285">
        <f t="shared" si="1"/>
        <v>731</v>
      </c>
      <c r="G12" s="288">
        <v>3</v>
      </c>
      <c r="H12" s="285">
        <f t="shared" si="2"/>
        <v>734</v>
      </c>
      <c r="I12" s="288">
        <v>-1</v>
      </c>
      <c r="J12" s="285">
        <f t="shared" si="3"/>
        <v>733</v>
      </c>
      <c r="K12" s="289" t="s">
        <v>200</v>
      </c>
      <c r="L12" s="288">
        <v>391</v>
      </c>
      <c r="M12" s="288">
        <v>80</v>
      </c>
      <c r="N12" s="285">
        <f t="shared" si="4"/>
        <v>471</v>
      </c>
      <c r="O12" s="288">
        <v>80</v>
      </c>
      <c r="P12" s="285">
        <f t="shared" si="5"/>
        <v>551</v>
      </c>
      <c r="Q12" s="288">
        <v>3</v>
      </c>
      <c r="R12" s="285">
        <f t="shared" si="6"/>
        <v>554</v>
      </c>
      <c r="S12" s="288">
        <v>-23</v>
      </c>
      <c r="T12" s="285">
        <f t="shared" si="7"/>
        <v>531</v>
      </c>
    </row>
    <row r="13" spans="1:20" ht="18.75" customHeight="1">
      <c r="A13" s="306" t="s">
        <v>201</v>
      </c>
      <c r="B13" s="288"/>
      <c r="C13" s="290"/>
      <c r="D13" s="285">
        <f t="shared" si="0"/>
        <v>0</v>
      </c>
      <c r="E13" s="290"/>
      <c r="F13" s="285">
        <f t="shared" si="1"/>
        <v>0</v>
      </c>
      <c r="G13" s="290"/>
      <c r="H13" s="285">
        <f t="shared" si="2"/>
        <v>0</v>
      </c>
      <c r="I13" s="290"/>
      <c r="J13" s="285">
        <f t="shared" si="3"/>
        <v>0</v>
      </c>
      <c r="K13" s="289" t="s">
        <v>202</v>
      </c>
      <c r="L13" s="288">
        <v>180</v>
      </c>
      <c r="M13" s="290"/>
      <c r="N13" s="285">
        <f t="shared" si="4"/>
        <v>180</v>
      </c>
      <c r="O13" s="290"/>
      <c r="P13" s="285">
        <f t="shared" si="5"/>
        <v>180</v>
      </c>
      <c r="Q13" s="290"/>
      <c r="R13" s="285">
        <f t="shared" si="6"/>
        <v>180</v>
      </c>
      <c r="S13" s="290">
        <v>10</v>
      </c>
      <c r="T13" s="285">
        <f t="shared" si="7"/>
        <v>190</v>
      </c>
    </row>
    <row r="14" spans="1:20" ht="18.75" customHeight="1">
      <c r="A14" s="306" t="s">
        <v>203</v>
      </c>
      <c r="B14" s="288"/>
      <c r="C14" s="288"/>
      <c r="D14" s="285">
        <f t="shared" si="0"/>
        <v>0</v>
      </c>
      <c r="E14" s="288"/>
      <c r="F14" s="285">
        <f t="shared" si="1"/>
        <v>0</v>
      </c>
      <c r="G14" s="288"/>
      <c r="H14" s="285">
        <f t="shared" si="2"/>
        <v>0</v>
      </c>
      <c r="I14" s="288"/>
      <c r="J14" s="285">
        <f t="shared" si="3"/>
        <v>0</v>
      </c>
      <c r="K14" s="289" t="s">
        <v>204</v>
      </c>
      <c r="L14" s="288"/>
      <c r="M14" s="288"/>
      <c r="N14" s="285">
        <f t="shared" si="4"/>
        <v>0</v>
      </c>
      <c r="O14" s="288"/>
      <c r="P14" s="285">
        <f t="shared" si="5"/>
        <v>0</v>
      </c>
      <c r="Q14" s="288"/>
      <c r="R14" s="285">
        <f t="shared" si="6"/>
        <v>0</v>
      </c>
      <c r="S14" s="288"/>
      <c r="T14" s="285">
        <f t="shared" si="7"/>
        <v>0</v>
      </c>
    </row>
    <row r="15" spans="1:20" ht="18.75" customHeight="1">
      <c r="A15" s="306" t="s">
        <v>223</v>
      </c>
      <c r="B15" s="288"/>
      <c r="C15" s="288"/>
      <c r="D15" s="285">
        <f t="shared" si="0"/>
        <v>0</v>
      </c>
      <c r="E15" s="288"/>
      <c r="F15" s="285">
        <f t="shared" si="1"/>
        <v>0</v>
      </c>
      <c r="G15" s="288"/>
      <c r="H15" s="285">
        <f t="shared" si="2"/>
        <v>0</v>
      </c>
      <c r="I15" s="288"/>
      <c r="J15" s="285">
        <f t="shared" si="3"/>
        <v>0</v>
      </c>
      <c r="K15" s="289" t="s">
        <v>206</v>
      </c>
      <c r="L15" s="288"/>
      <c r="M15" s="288"/>
      <c r="N15" s="285">
        <f t="shared" si="4"/>
        <v>0</v>
      </c>
      <c r="O15" s="288"/>
      <c r="P15" s="285">
        <f t="shared" si="5"/>
        <v>0</v>
      </c>
      <c r="Q15" s="288"/>
      <c r="R15" s="285">
        <f t="shared" si="6"/>
        <v>0</v>
      </c>
      <c r="S15" s="288"/>
      <c r="T15" s="285">
        <f t="shared" si="7"/>
        <v>0</v>
      </c>
    </row>
    <row r="16" spans="1:20" ht="18.75" customHeight="1">
      <c r="A16" s="306"/>
      <c r="B16" s="288"/>
      <c r="C16" s="288"/>
      <c r="D16" s="288"/>
      <c r="E16" s="288"/>
      <c r="F16" s="288"/>
      <c r="G16" s="288"/>
      <c r="H16" s="288"/>
      <c r="I16" s="288"/>
      <c r="J16" s="288"/>
      <c r="K16" s="289" t="s">
        <v>207</v>
      </c>
      <c r="L16" s="288"/>
      <c r="M16" s="288"/>
      <c r="N16" s="288"/>
      <c r="O16" s="288"/>
      <c r="P16" s="288"/>
      <c r="Q16" s="288"/>
      <c r="R16" s="288"/>
      <c r="S16" s="288"/>
      <c r="T16" s="288"/>
    </row>
    <row r="17" spans="1:20" ht="18.75" customHeight="1" thickBot="1">
      <c r="A17" s="307"/>
      <c r="B17" s="292"/>
      <c r="C17" s="292"/>
      <c r="D17" s="292"/>
      <c r="E17" s="292"/>
      <c r="F17" s="292"/>
      <c r="G17" s="292"/>
      <c r="H17" s="292"/>
      <c r="I17" s="292"/>
      <c r="J17" s="292"/>
      <c r="K17" s="293" t="s">
        <v>208</v>
      </c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ht="15.75" thickBot="1">
      <c r="A18" s="294" t="s">
        <v>209</v>
      </c>
      <c r="B18" s="295">
        <f aca="true" t="shared" si="8" ref="B18:H18">SUM(B10:B17)</f>
        <v>571</v>
      </c>
      <c r="C18" s="295">
        <f t="shared" si="8"/>
        <v>80</v>
      </c>
      <c r="D18" s="295">
        <f t="shared" si="8"/>
        <v>651</v>
      </c>
      <c r="E18" s="295">
        <f t="shared" si="8"/>
        <v>80</v>
      </c>
      <c r="F18" s="295">
        <f t="shared" si="8"/>
        <v>731</v>
      </c>
      <c r="G18" s="295">
        <f t="shared" si="8"/>
        <v>3</v>
      </c>
      <c r="H18" s="295">
        <f t="shared" si="8"/>
        <v>734</v>
      </c>
      <c r="I18" s="295">
        <f>SUM(I10:I17)</f>
        <v>-1</v>
      </c>
      <c r="J18" s="295">
        <f>SUM(J10:J17)</f>
        <v>733</v>
      </c>
      <c r="K18" s="296" t="s">
        <v>210</v>
      </c>
      <c r="L18" s="295">
        <f aca="true" t="shared" si="9" ref="L18:R18">SUM(L10:L17)</f>
        <v>571</v>
      </c>
      <c r="M18" s="295">
        <f t="shared" si="9"/>
        <v>80</v>
      </c>
      <c r="N18" s="295">
        <f t="shared" si="9"/>
        <v>651</v>
      </c>
      <c r="O18" s="295">
        <f t="shared" si="9"/>
        <v>80</v>
      </c>
      <c r="P18" s="295">
        <f t="shared" si="9"/>
        <v>731</v>
      </c>
      <c r="Q18" s="295">
        <f t="shared" si="9"/>
        <v>3</v>
      </c>
      <c r="R18" s="295">
        <f t="shared" si="9"/>
        <v>734</v>
      </c>
      <c r="S18" s="295">
        <f>SUM(S10:S17)</f>
        <v>-1</v>
      </c>
      <c r="T18" s="295">
        <f>SUM(T10:T17)</f>
        <v>733</v>
      </c>
    </row>
    <row r="19" spans="1:20" ht="14.25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97"/>
      <c r="S19" s="279"/>
      <c r="T19" s="279"/>
    </row>
    <row r="20" spans="1:12" ht="15">
      <c r="A20" s="628" t="s">
        <v>544</v>
      </c>
      <c r="B20" s="628"/>
      <c r="C20" s="628"/>
      <c r="D20" s="628"/>
      <c r="E20" s="628"/>
      <c r="F20" s="628"/>
      <c r="G20" s="628"/>
      <c r="H20" s="628"/>
      <c r="I20" s="628"/>
      <c r="J20" s="628"/>
      <c r="K20" s="628"/>
      <c r="L20" s="628"/>
    </row>
    <row r="21" spans="1:20" ht="15" thickBot="1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97"/>
      <c r="S21" s="279"/>
      <c r="T21" s="279"/>
    </row>
    <row r="22" spans="1:20" ht="15.75" thickBot="1">
      <c r="A22" s="294" t="s">
        <v>191</v>
      </c>
      <c r="B22" s="298" t="s">
        <v>194</v>
      </c>
      <c r="C22" s="281" t="s">
        <v>459</v>
      </c>
      <c r="D22" s="281" t="s">
        <v>448</v>
      </c>
      <c r="E22" s="281" t="s">
        <v>499</v>
      </c>
      <c r="F22" s="281" t="s">
        <v>448</v>
      </c>
      <c r="G22" s="281" t="s">
        <v>553</v>
      </c>
      <c r="H22" s="281" t="s">
        <v>448</v>
      </c>
      <c r="I22" s="281" t="s">
        <v>567</v>
      </c>
      <c r="J22" s="281" t="s">
        <v>448</v>
      </c>
      <c r="K22" s="296" t="s">
        <v>211</v>
      </c>
      <c r="L22" s="299" t="s">
        <v>194</v>
      </c>
      <c r="M22" s="281" t="s">
        <v>459</v>
      </c>
      <c r="N22" s="281" t="s">
        <v>448</v>
      </c>
      <c r="O22" s="281" t="s">
        <v>499</v>
      </c>
      <c r="P22" s="281" t="s">
        <v>448</v>
      </c>
      <c r="Q22" s="281" t="s">
        <v>553</v>
      </c>
      <c r="R22" s="281" t="s">
        <v>448</v>
      </c>
      <c r="S22" s="281" t="s">
        <v>567</v>
      </c>
      <c r="T22" s="281" t="s">
        <v>448</v>
      </c>
    </row>
    <row r="23" spans="1:20" ht="17.25" customHeight="1">
      <c r="A23" s="287" t="s">
        <v>429</v>
      </c>
      <c r="B23" s="285"/>
      <c r="C23" s="285"/>
      <c r="D23" s="285">
        <f>B23+C23</f>
        <v>0</v>
      </c>
      <c r="E23" s="285"/>
      <c r="F23" s="285">
        <f>D23+E23</f>
        <v>0</v>
      </c>
      <c r="G23" s="285"/>
      <c r="H23" s="285">
        <f>F23+G23</f>
        <v>0</v>
      </c>
      <c r="I23" s="285"/>
      <c r="J23" s="285">
        <f>H23+I23</f>
        <v>0</v>
      </c>
      <c r="K23" s="286" t="s">
        <v>212</v>
      </c>
      <c r="L23" s="285"/>
      <c r="M23" s="285"/>
      <c r="N23" s="285">
        <f>L23+M23</f>
        <v>0</v>
      </c>
      <c r="O23" s="285"/>
      <c r="P23" s="285">
        <f>N23+O23</f>
        <v>0</v>
      </c>
      <c r="Q23" s="285"/>
      <c r="R23" s="285">
        <f>P23+Q23</f>
        <v>0</v>
      </c>
      <c r="S23" s="285"/>
      <c r="T23" s="285">
        <f>R23+S23</f>
        <v>0</v>
      </c>
    </row>
    <row r="24" spans="1:20" ht="17.25" customHeight="1">
      <c r="A24" s="287" t="s">
        <v>430</v>
      </c>
      <c r="B24" s="288"/>
      <c r="C24" s="288"/>
      <c r="D24" s="285">
        <f aca="true" t="shared" si="10" ref="D24:D31">B24+C24</f>
        <v>0</v>
      </c>
      <c r="E24" s="288"/>
      <c r="F24" s="285">
        <f aca="true" t="shared" si="11" ref="F24:F31">D24+E24</f>
        <v>0</v>
      </c>
      <c r="G24" s="288"/>
      <c r="H24" s="285">
        <f>F24+G24</f>
        <v>0</v>
      </c>
      <c r="I24" s="288"/>
      <c r="J24" s="285">
        <f>H24+I24</f>
        <v>0</v>
      </c>
      <c r="K24" s="286" t="s">
        <v>213</v>
      </c>
      <c r="L24" s="285"/>
      <c r="M24" s="288"/>
      <c r="N24" s="285">
        <f aca="true" t="shared" si="12" ref="N24:N31">L24+M24</f>
        <v>0</v>
      </c>
      <c r="O24" s="288"/>
      <c r="P24" s="285">
        <f aca="true" t="shared" si="13" ref="P24:P31">N24+O24</f>
        <v>0</v>
      </c>
      <c r="Q24" s="288"/>
      <c r="R24" s="285">
        <f>P24+Q24</f>
        <v>0</v>
      </c>
      <c r="S24" s="288"/>
      <c r="T24" s="285">
        <f>R24+S24</f>
        <v>0</v>
      </c>
    </row>
    <row r="25" spans="1:20" ht="17.25" customHeight="1">
      <c r="A25" s="287" t="s">
        <v>431</v>
      </c>
      <c r="B25" s="288"/>
      <c r="C25" s="288"/>
      <c r="D25" s="285">
        <f t="shared" si="10"/>
        <v>0</v>
      </c>
      <c r="E25" s="288"/>
      <c r="F25" s="285">
        <f t="shared" si="11"/>
        <v>0</v>
      </c>
      <c r="G25" s="288"/>
      <c r="H25" s="285">
        <f>F25+G25</f>
        <v>0</v>
      </c>
      <c r="I25" s="288"/>
      <c r="J25" s="285">
        <f>H25+I25</f>
        <v>0</v>
      </c>
      <c r="K25" s="289" t="s">
        <v>214</v>
      </c>
      <c r="L25" s="288"/>
      <c r="M25" s="288"/>
      <c r="N25" s="285">
        <f t="shared" si="12"/>
        <v>0</v>
      </c>
      <c r="O25" s="288"/>
      <c r="P25" s="285">
        <f t="shared" si="13"/>
        <v>0</v>
      </c>
      <c r="Q25" s="288"/>
      <c r="R25" s="285">
        <f>P25+Q25</f>
        <v>0</v>
      </c>
      <c r="S25" s="288"/>
      <c r="T25" s="285">
        <f>R25+S25</f>
        <v>0</v>
      </c>
    </row>
    <row r="26" spans="1:20" ht="17.25" customHeight="1">
      <c r="A26" s="287" t="s">
        <v>432</v>
      </c>
      <c r="B26" s="288"/>
      <c r="C26" s="290"/>
      <c r="D26" s="285">
        <f t="shared" si="10"/>
        <v>0</v>
      </c>
      <c r="E26" s="290"/>
      <c r="F26" s="285">
        <f t="shared" si="11"/>
        <v>0</v>
      </c>
      <c r="G26" s="290"/>
      <c r="H26" s="285">
        <f>F26+G26</f>
        <v>0</v>
      </c>
      <c r="I26" s="290"/>
      <c r="J26" s="285">
        <f>H26+I26</f>
        <v>0</v>
      </c>
      <c r="K26" s="289" t="s">
        <v>215</v>
      </c>
      <c r="L26" s="288"/>
      <c r="M26" s="290"/>
      <c r="N26" s="285">
        <f t="shared" si="12"/>
        <v>0</v>
      </c>
      <c r="O26" s="290"/>
      <c r="P26" s="285">
        <f t="shared" si="13"/>
        <v>0</v>
      </c>
      <c r="Q26" s="290"/>
      <c r="R26" s="285">
        <f>P26+Q26</f>
        <v>0</v>
      </c>
      <c r="S26" s="290"/>
      <c r="T26" s="285">
        <f>R26+S26</f>
        <v>0</v>
      </c>
    </row>
    <row r="27" spans="1:20" ht="17.25" customHeight="1">
      <c r="A27" s="287" t="s">
        <v>433</v>
      </c>
      <c r="B27" s="288"/>
      <c r="C27" s="288"/>
      <c r="D27" s="285">
        <f t="shared" si="10"/>
        <v>0</v>
      </c>
      <c r="E27" s="288"/>
      <c r="F27" s="285">
        <f t="shared" si="11"/>
        <v>0</v>
      </c>
      <c r="G27" s="288"/>
      <c r="H27" s="285">
        <f>F27+G27</f>
        <v>0</v>
      </c>
      <c r="I27" s="288"/>
      <c r="J27" s="285">
        <f>H27+I27</f>
        <v>0</v>
      </c>
      <c r="K27" s="289"/>
      <c r="L27" s="288"/>
      <c r="M27" s="288"/>
      <c r="N27" s="285">
        <f t="shared" si="12"/>
        <v>0</v>
      </c>
      <c r="O27" s="288"/>
      <c r="P27" s="285">
        <f t="shared" si="13"/>
        <v>0</v>
      </c>
      <c r="Q27" s="288"/>
      <c r="R27" s="285">
        <f>P27+Q27</f>
        <v>0</v>
      </c>
      <c r="S27" s="288"/>
      <c r="T27" s="285">
        <f>R27+S27</f>
        <v>0</v>
      </c>
    </row>
    <row r="28" spans="1:20" ht="17.25" customHeight="1">
      <c r="A28" s="287" t="s">
        <v>501</v>
      </c>
      <c r="B28" s="288"/>
      <c r="C28" s="288"/>
      <c r="D28" s="285"/>
      <c r="E28" s="288"/>
      <c r="F28" s="285"/>
      <c r="G28" s="288"/>
      <c r="H28" s="285"/>
      <c r="I28" s="288"/>
      <c r="J28" s="285"/>
      <c r="K28" s="289"/>
      <c r="L28" s="288"/>
      <c r="M28" s="288"/>
      <c r="N28" s="285"/>
      <c r="O28" s="288"/>
      <c r="P28" s="285"/>
      <c r="Q28" s="288"/>
      <c r="R28" s="285"/>
      <c r="S28" s="288"/>
      <c r="T28" s="285"/>
    </row>
    <row r="29" spans="1:20" ht="17.25" customHeight="1">
      <c r="A29" s="291" t="s">
        <v>502</v>
      </c>
      <c r="B29" s="288"/>
      <c r="C29" s="288"/>
      <c r="D29" s="285">
        <f t="shared" si="10"/>
        <v>0</v>
      </c>
      <c r="E29" s="288"/>
      <c r="F29" s="285">
        <f t="shared" si="11"/>
        <v>0</v>
      </c>
      <c r="G29" s="288"/>
      <c r="H29" s="285">
        <f>F29+G29</f>
        <v>0</v>
      </c>
      <c r="I29" s="288"/>
      <c r="J29" s="285">
        <f>H29+I29</f>
        <v>0</v>
      </c>
      <c r="K29" s="289"/>
      <c r="L29" s="288"/>
      <c r="M29" s="288"/>
      <c r="N29" s="285">
        <f t="shared" si="12"/>
        <v>0</v>
      </c>
      <c r="O29" s="288"/>
      <c r="P29" s="285">
        <f t="shared" si="13"/>
        <v>0</v>
      </c>
      <c r="Q29" s="288"/>
      <c r="R29" s="285">
        <f>P29+Q29</f>
        <v>0</v>
      </c>
      <c r="S29" s="288"/>
      <c r="T29" s="285">
        <f>R29+S29</f>
        <v>0</v>
      </c>
    </row>
    <row r="30" spans="1:20" ht="17.25" customHeight="1">
      <c r="A30" s="291" t="s">
        <v>503</v>
      </c>
      <c r="B30" s="288"/>
      <c r="C30" s="288"/>
      <c r="D30" s="285">
        <f t="shared" si="10"/>
        <v>0</v>
      </c>
      <c r="E30" s="288"/>
      <c r="F30" s="285">
        <f t="shared" si="11"/>
        <v>0</v>
      </c>
      <c r="G30" s="288"/>
      <c r="H30" s="285">
        <f>F30+G30</f>
        <v>0</v>
      </c>
      <c r="I30" s="288"/>
      <c r="J30" s="285">
        <f>H30+I30</f>
        <v>0</v>
      </c>
      <c r="K30" s="289"/>
      <c r="L30" s="288"/>
      <c r="M30" s="288"/>
      <c r="N30" s="285">
        <f t="shared" si="12"/>
        <v>0</v>
      </c>
      <c r="O30" s="288"/>
      <c r="P30" s="285">
        <f t="shared" si="13"/>
        <v>0</v>
      </c>
      <c r="Q30" s="288"/>
      <c r="R30" s="285">
        <f>P30+Q30</f>
        <v>0</v>
      </c>
      <c r="S30" s="288"/>
      <c r="T30" s="285">
        <f>R30+S30</f>
        <v>0</v>
      </c>
    </row>
    <row r="31" spans="1:20" ht="17.25" customHeight="1" thickBot="1">
      <c r="A31" s="300" t="s">
        <v>504</v>
      </c>
      <c r="B31" s="292"/>
      <c r="C31" s="292"/>
      <c r="D31" s="285">
        <f t="shared" si="10"/>
        <v>0</v>
      </c>
      <c r="E31" s="292"/>
      <c r="F31" s="285">
        <f t="shared" si="11"/>
        <v>0</v>
      </c>
      <c r="G31" s="292"/>
      <c r="H31" s="285">
        <f>F31+G31</f>
        <v>0</v>
      </c>
      <c r="I31" s="292"/>
      <c r="J31" s="285">
        <f>H31+I31</f>
        <v>0</v>
      </c>
      <c r="K31" s="293"/>
      <c r="L31" s="292"/>
      <c r="M31" s="292"/>
      <c r="N31" s="285">
        <f t="shared" si="12"/>
        <v>0</v>
      </c>
      <c r="O31" s="292"/>
      <c r="P31" s="285">
        <f t="shared" si="13"/>
        <v>0</v>
      </c>
      <c r="Q31" s="292"/>
      <c r="R31" s="285">
        <f>P31+Q31</f>
        <v>0</v>
      </c>
      <c r="S31" s="292"/>
      <c r="T31" s="285">
        <f>R31+S31</f>
        <v>0</v>
      </c>
    </row>
    <row r="32" spans="1:20" ht="17.25" customHeight="1" thickBot="1">
      <c r="A32" s="294" t="s">
        <v>216</v>
      </c>
      <c r="B32" s="295">
        <f>SUM(B23:B31)</f>
        <v>0</v>
      </c>
      <c r="C32" s="295">
        <f aca="true" t="shared" si="14" ref="C32:H32">SUM(C22:C30)</f>
        <v>0</v>
      </c>
      <c r="D32" s="295">
        <f t="shared" si="14"/>
        <v>0</v>
      </c>
      <c r="E32" s="295">
        <f t="shared" si="14"/>
        <v>0</v>
      </c>
      <c r="F32" s="295">
        <f t="shared" si="14"/>
        <v>0</v>
      </c>
      <c r="G32" s="295">
        <f t="shared" si="14"/>
        <v>0</v>
      </c>
      <c r="H32" s="295">
        <f t="shared" si="14"/>
        <v>0</v>
      </c>
      <c r="I32" s="295">
        <f>SUM(I22:I30)</f>
        <v>0</v>
      </c>
      <c r="J32" s="295">
        <f>SUM(J22:J30)</f>
        <v>0</v>
      </c>
      <c r="K32" s="296" t="s">
        <v>217</v>
      </c>
      <c r="L32" s="295">
        <f>SUM(L23:L31)</f>
        <v>0</v>
      </c>
      <c r="M32" s="295">
        <f aca="true" t="shared" si="15" ref="M32:T32">SUM(M22:M30)</f>
        <v>0</v>
      </c>
      <c r="N32" s="295">
        <f t="shared" si="15"/>
        <v>0</v>
      </c>
      <c r="O32" s="295">
        <f t="shared" si="15"/>
        <v>0</v>
      </c>
      <c r="P32" s="295">
        <f t="shared" si="15"/>
        <v>0</v>
      </c>
      <c r="Q32" s="295">
        <f t="shared" si="15"/>
        <v>0</v>
      </c>
      <c r="R32" s="295">
        <f t="shared" si="15"/>
        <v>0</v>
      </c>
      <c r="S32" s="295">
        <f t="shared" si="15"/>
        <v>0</v>
      </c>
      <c r="T32" s="295">
        <f t="shared" si="15"/>
        <v>0</v>
      </c>
    </row>
    <row r="33" spans="1:20" ht="17.25" customHeight="1" thickBot="1">
      <c r="A33" s="294" t="s">
        <v>218</v>
      </c>
      <c r="B33" s="295">
        <f aca="true" t="shared" si="16" ref="B33:H33">B18+B32</f>
        <v>571</v>
      </c>
      <c r="C33" s="295">
        <f t="shared" si="16"/>
        <v>80</v>
      </c>
      <c r="D33" s="295">
        <f t="shared" si="16"/>
        <v>651</v>
      </c>
      <c r="E33" s="295">
        <f t="shared" si="16"/>
        <v>80</v>
      </c>
      <c r="F33" s="295">
        <f t="shared" si="16"/>
        <v>731</v>
      </c>
      <c r="G33" s="295">
        <f t="shared" si="16"/>
        <v>3</v>
      </c>
      <c r="H33" s="295">
        <f t="shared" si="16"/>
        <v>734</v>
      </c>
      <c r="I33" s="295">
        <f>I18+I32</f>
        <v>-1</v>
      </c>
      <c r="J33" s="295">
        <f>J18+J32</f>
        <v>733</v>
      </c>
      <c r="K33" s="296" t="s">
        <v>219</v>
      </c>
      <c r="L33" s="295">
        <f aca="true" t="shared" si="17" ref="L33:R33">L18+L32</f>
        <v>571</v>
      </c>
      <c r="M33" s="295">
        <f t="shared" si="17"/>
        <v>80</v>
      </c>
      <c r="N33" s="295">
        <f t="shared" si="17"/>
        <v>651</v>
      </c>
      <c r="O33" s="295">
        <f t="shared" si="17"/>
        <v>80</v>
      </c>
      <c r="P33" s="295">
        <f t="shared" si="17"/>
        <v>731</v>
      </c>
      <c r="Q33" s="295">
        <f t="shared" si="17"/>
        <v>3</v>
      </c>
      <c r="R33" s="295">
        <f t="shared" si="17"/>
        <v>734</v>
      </c>
      <c r="S33" s="295">
        <f>S18+S32</f>
        <v>-1</v>
      </c>
      <c r="T33" s="295">
        <f>T18+T32</f>
        <v>733</v>
      </c>
    </row>
  </sheetData>
  <mergeCells count="5">
    <mergeCell ref="A20:L20"/>
    <mergeCell ref="A4:L4"/>
    <mergeCell ref="A5:L5"/>
    <mergeCell ref="A6:L6"/>
    <mergeCell ref="A7:L7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1" sqref="A1"/>
    </sheetView>
  </sheetViews>
  <sheetFormatPr defaultColWidth="9.00390625" defaultRowHeight="12.75"/>
  <cols>
    <col min="1" max="1" width="70.375" style="276" customWidth="1"/>
    <col min="2" max="2" width="10.00390625" style="276" customWidth="1"/>
    <col min="3" max="3" width="11.875" style="276" hidden="1" customWidth="1"/>
    <col min="4" max="4" width="11.00390625" style="276" hidden="1" customWidth="1"/>
    <col min="5" max="5" width="11.875" style="276" hidden="1" customWidth="1"/>
    <col min="6" max="6" width="10.125" style="276" hidden="1" customWidth="1"/>
    <col min="7" max="7" width="11.375" style="276" hidden="1" customWidth="1"/>
    <col min="8" max="8" width="11.00390625" style="276" hidden="1" customWidth="1"/>
    <col min="9" max="9" width="11.375" style="276" hidden="1" customWidth="1"/>
    <col min="10" max="10" width="11.00390625" style="276" customWidth="1"/>
    <col min="11" max="11" width="11.375" style="276" customWidth="1"/>
    <col min="12" max="12" width="11.00390625" style="276" customWidth="1"/>
    <col min="13" max="16384" width="9.125" style="276" customWidth="1"/>
  </cols>
  <sheetData>
    <row r="1" ht="22.5" customHeight="1">
      <c r="A1" s="203" t="s">
        <v>587</v>
      </c>
    </row>
    <row r="2" ht="29.25" customHeight="1">
      <c r="A2" s="203" t="s">
        <v>579</v>
      </c>
    </row>
    <row r="3" spans="1:12" s="309" customFormat="1" ht="85.5" customHeight="1">
      <c r="A3" s="626" t="s">
        <v>224</v>
      </c>
      <c r="B3" s="626"/>
      <c r="C3" s="308"/>
      <c r="D3" s="308"/>
      <c r="E3" s="308"/>
      <c r="F3" s="308"/>
      <c r="G3" s="308"/>
      <c r="H3" s="308"/>
      <c r="I3" s="308"/>
      <c r="J3" s="308"/>
      <c r="K3" s="308"/>
      <c r="L3" s="308"/>
    </row>
    <row r="4" spans="1:2" s="310" customFormat="1" ht="25.5" customHeight="1" thickBot="1">
      <c r="A4" s="629" t="s">
        <v>189</v>
      </c>
      <c r="B4" s="629"/>
    </row>
    <row r="5" spans="1:12" ht="85.5" customHeight="1">
      <c r="A5" s="311" t="s">
        <v>225</v>
      </c>
      <c r="B5" s="312" t="s">
        <v>194</v>
      </c>
      <c r="C5" s="312" t="s">
        <v>452</v>
      </c>
      <c r="D5" s="312" t="s">
        <v>454</v>
      </c>
      <c r="E5" s="312" t="s">
        <v>460</v>
      </c>
      <c r="F5" s="312" t="s">
        <v>454</v>
      </c>
      <c r="G5" s="312" t="s">
        <v>505</v>
      </c>
      <c r="H5" s="312" t="s">
        <v>454</v>
      </c>
      <c r="I5" s="312" t="s">
        <v>505</v>
      </c>
      <c r="J5" s="312" t="s">
        <v>454</v>
      </c>
      <c r="K5" s="312" t="s">
        <v>568</v>
      </c>
      <c r="L5" s="312" t="s">
        <v>454</v>
      </c>
    </row>
    <row r="6" spans="1:12" s="308" customFormat="1" ht="15">
      <c r="A6" s="313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</row>
    <row r="7" spans="1:12" s="308" customFormat="1" ht="15">
      <c r="A7" s="315" t="s">
        <v>570</v>
      </c>
      <c r="B7" s="314"/>
      <c r="C7" s="314"/>
      <c r="D7" s="314"/>
      <c r="E7" s="314"/>
      <c r="F7" s="314"/>
      <c r="G7" s="314"/>
      <c r="H7" s="314"/>
      <c r="I7" s="314"/>
      <c r="J7" s="314"/>
      <c r="K7" s="522">
        <v>120</v>
      </c>
      <c r="L7" s="316">
        <f>J7+K7</f>
        <v>120</v>
      </c>
    </row>
    <row r="8" spans="1:12" s="308" customFormat="1" ht="20.25" customHeight="1">
      <c r="A8" s="315" t="s">
        <v>506</v>
      </c>
      <c r="B8" s="314"/>
      <c r="C8" s="314"/>
      <c r="D8" s="314"/>
      <c r="E8" s="314"/>
      <c r="F8" s="314"/>
      <c r="G8" s="314">
        <v>424</v>
      </c>
      <c r="H8" s="316">
        <f>F8+G8</f>
        <v>424</v>
      </c>
      <c r="I8" s="314"/>
      <c r="J8" s="316">
        <f>H8+I8</f>
        <v>424</v>
      </c>
      <c r="K8" s="314"/>
      <c r="L8" s="316">
        <f>J8+K8</f>
        <v>424</v>
      </c>
    </row>
    <row r="9" spans="1:12" s="308" customFormat="1" ht="20.25" customHeight="1">
      <c r="A9" s="315" t="s">
        <v>507</v>
      </c>
      <c r="B9" s="314"/>
      <c r="C9" s="314"/>
      <c r="D9" s="314"/>
      <c r="E9" s="314"/>
      <c r="F9" s="314"/>
      <c r="G9" s="314">
        <v>257</v>
      </c>
      <c r="H9" s="316">
        <f>F9+G9</f>
        <v>257</v>
      </c>
      <c r="I9" s="314"/>
      <c r="J9" s="316">
        <f>H9+I9</f>
        <v>257</v>
      </c>
      <c r="K9" s="314"/>
      <c r="L9" s="316">
        <f>J9+K9</f>
        <v>257</v>
      </c>
    </row>
    <row r="10" spans="1:12" s="308" customFormat="1" ht="20.25" customHeight="1">
      <c r="A10" s="315" t="s">
        <v>508</v>
      </c>
      <c r="B10" s="314"/>
      <c r="C10" s="314"/>
      <c r="D10" s="314"/>
      <c r="E10" s="314"/>
      <c r="F10" s="314"/>
      <c r="G10" s="314">
        <v>233</v>
      </c>
      <c r="H10" s="316">
        <f>F10+G10</f>
        <v>233</v>
      </c>
      <c r="I10" s="314"/>
      <c r="J10" s="316">
        <f>H10+I10</f>
        <v>233</v>
      </c>
      <c r="K10" s="314"/>
      <c r="L10" s="316">
        <f>J10+K10</f>
        <v>233</v>
      </c>
    </row>
    <row r="11" spans="1:12" s="308" customFormat="1" ht="20.25" customHeight="1">
      <c r="A11" s="315" t="s">
        <v>509</v>
      </c>
      <c r="B11" s="314"/>
      <c r="C11" s="314"/>
      <c r="D11" s="314"/>
      <c r="E11" s="314"/>
      <c r="F11" s="314"/>
      <c r="G11" s="314">
        <v>50</v>
      </c>
      <c r="H11" s="316">
        <f>F11+G11</f>
        <v>50</v>
      </c>
      <c r="I11" s="314"/>
      <c r="J11" s="316">
        <f>H11+I11</f>
        <v>50</v>
      </c>
      <c r="K11" s="314"/>
      <c r="L11" s="316">
        <f>J11+K11</f>
        <v>50</v>
      </c>
    </row>
    <row r="12" spans="1:12" s="317" customFormat="1" ht="20.25" customHeight="1">
      <c r="A12" s="315" t="s">
        <v>227</v>
      </c>
      <c r="B12" s="316">
        <v>153</v>
      </c>
      <c r="C12" s="316"/>
      <c r="D12" s="316">
        <f aca="true" t="shared" si="0" ref="D12:D17">B12+C12</f>
        <v>153</v>
      </c>
      <c r="E12" s="316"/>
      <c r="F12" s="316">
        <f aca="true" t="shared" si="1" ref="F12:F17">D12+E12</f>
        <v>153</v>
      </c>
      <c r="G12" s="316"/>
      <c r="H12" s="316">
        <f aca="true" t="shared" si="2" ref="H12:H17">F12+G12</f>
        <v>153</v>
      </c>
      <c r="I12" s="316"/>
      <c r="J12" s="316">
        <f aca="true" t="shared" si="3" ref="J12:J17">H12+I12</f>
        <v>153</v>
      </c>
      <c r="K12" s="316">
        <v>17</v>
      </c>
      <c r="L12" s="316">
        <f aca="true" t="shared" si="4" ref="L12:L17">J12+K12</f>
        <v>170</v>
      </c>
    </row>
    <row r="13" spans="1:12" ht="20.25" customHeight="1">
      <c r="A13" s="315" t="s">
        <v>228</v>
      </c>
      <c r="B13" s="316">
        <v>107</v>
      </c>
      <c r="C13" s="316"/>
      <c r="D13" s="316">
        <f t="shared" si="0"/>
        <v>107</v>
      </c>
      <c r="E13" s="316"/>
      <c r="F13" s="316">
        <f t="shared" si="1"/>
        <v>107</v>
      </c>
      <c r="G13" s="316"/>
      <c r="H13" s="316">
        <f t="shared" si="2"/>
        <v>107</v>
      </c>
      <c r="I13" s="316"/>
      <c r="J13" s="316">
        <f t="shared" si="3"/>
        <v>107</v>
      </c>
      <c r="K13" s="316">
        <v>-107</v>
      </c>
      <c r="L13" s="316">
        <f t="shared" si="4"/>
        <v>0</v>
      </c>
    </row>
    <row r="14" spans="1:12" ht="20.25" customHeight="1">
      <c r="A14" s="315" t="s">
        <v>229</v>
      </c>
      <c r="B14" s="316">
        <v>233</v>
      </c>
      <c r="C14" s="316"/>
      <c r="D14" s="316">
        <f t="shared" si="0"/>
        <v>233</v>
      </c>
      <c r="E14" s="316"/>
      <c r="F14" s="316">
        <f t="shared" si="1"/>
        <v>233</v>
      </c>
      <c r="G14" s="316">
        <v>77</v>
      </c>
      <c r="H14" s="316">
        <f t="shared" si="2"/>
        <v>310</v>
      </c>
      <c r="I14" s="316"/>
      <c r="J14" s="316">
        <f t="shared" si="3"/>
        <v>310</v>
      </c>
      <c r="K14" s="316"/>
      <c r="L14" s="316">
        <f t="shared" si="4"/>
        <v>310</v>
      </c>
    </row>
    <row r="15" spans="1:20" ht="20.25" customHeight="1">
      <c r="A15" s="315" t="s">
        <v>230</v>
      </c>
      <c r="B15" s="316">
        <v>3000</v>
      </c>
      <c r="C15" s="316"/>
      <c r="D15" s="316">
        <f t="shared" si="0"/>
        <v>3000</v>
      </c>
      <c r="E15" s="316"/>
      <c r="F15" s="316">
        <f t="shared" si="1"/>
        <v>3000</v>
      </c>
      <c r="G15" s="316"/>
      <c r="H15" s="316">
        <f t="shared" si="2"/>
        <v>3000</v>
      </c>
      <c r="I15" s="316"/>
      <c r="J15" s="316">
        <f t="shared" si="3"/>
        <v>3000</v>
      </c>
      <c r="K15" s="316">
        <v>-17</v>
      </c>
      <c r="L15" s="316">
        <f t="shared" si="4"/>
        <v>2983</v>
      </c>
      <c r="S15" s="276">
        <v>50</v>
      </c>
      <c r="T15" s="276">
        <v>5989</v>
      </c>
    </row>
    <row r="16" spans="1:20" ht="20.25" customHeight="1">
      <c r="A16" s="315" t="s">
        <v>231</v>
      </c>
      <c r="B16" s="316"/>
      <c r="C16" s="316"/>
      <c r="D16" s="316">
        <f t="shared" si="0"/>
        <v>0</v>
      </c>
      <c r="E16" s="316"/>
      <c r="F16" s="316">
        <f t="shared" si="1"/>
        <v>0</v>
      </c>
      <c r="G16" s="316"/>
      <c r="H16" s="316">
        <f t="shared" si="2"/>
        <v>0</v>
      </c>
      <c r="I16" s="316"/>
      <c r="J16" s="316">
        <f t="shared" si="3"/>
        <v>0</v>
      </c>
      <c r="K16" s="316"/>
      <c r="L16" s="316">
        <f t="shared" si="4"/>
        <v>0</v>
      </c>
      <c r="S16" s="276">
        <v>567</v>
      </c>
      <c r="T16" s="276">
        <v>9610</v>
      </c>
    </row>
    <row r="17" spans="1:19" ht="20.25" customHeight="1" thickBot="1">
      <c r="A17" s="315" t="s">
        <v>232</v>
      </c>
      <c r="B17" s="316">
        <v>6989</v>
      </c>
      <c r="C17" s="316"/>
      <c r="D17" s="316">
        <f t="shared" si="0"/>
        <v>6989</v>
      </c>
      <c r="E17" s="316"/>
      <c r="F17" s="316">
        <f t="shared" si="1"/>
        <v>6989</v>
      </c>
      <c r="G17" s="316"/>
      <c r="H17" s="316">
        <f t="shared" si="2"/>
        <v>6989</v>
      </c>
      <c r="I17" s="316"/>
      <c r="J17" s="316">
        <f t="shared" si="3"/>
        <v>6989</v>
      </c>
      <c r="K17" s="316"/>
      <c r="L17" s="316">
        <f t="shared" si="4"/>
        <v>6989</v>
      </c>
      <c r="S17" s="276">
        <v>3930</v>
      </c>
    </row>
    <row r="18" spans="1:19" ht="20.25" customHeight="1" thickBot="1">
      <c r="A18" s="318" t="s">
        <v>233</v>
      </c>
      <c r="B18" s="319">
        <f>SUM(B12:B17)</f>
        <v>10482</v>
      </c>
      <c r="C18" s="319">
        <f>SUM(C12:C17)</f>
        <v>0</v>
      </c>
      <c r="D18" s="319">
        <f>SUM(D12:D17)</f>
        <v>10482</v>
      </c>
      <c r="E18" s="319">
        <f>SUM(E12:E17)</f>
        <v>0</v>
      </c>
      <c r="F18" s="319">
        <f aca="true" t="shared" si="5" ref="F18:K18">SUM(F8:F17)</f>
        <v>10482</v>
      </c>
      <c r="G18" s="319">
        <f t="shared" si="5"/>
        <v>1041</v>
      </c>
      <c r="H18" s="319">
        <f t="shared" si="5"/>
        <v>11523</v>
      </c>
      <c r="I18" s="319">
        <f t="shared" si="5"/>
        <v>0</v>
      </c>
      <c r="J18" s="319">
        <f t="shared" si="5"/>
        <v>11523</v>
      </c>
      <c r="K18" s="319">
        <f t="shared" si="5"/>
        <v>-107</v>
      </c>
      <c r="L18" s="319">
        <f>SUM(L7:L17)</f>
        <v>11536</v>
      </c>
      <c r="N18" s="523">
        <f>L18+L19</f>
        <v>12531</v>
      </c>
      <c r="S18" s="276">
        <v>6989</v>
      </c>
    </row>
    <row r="19" spans="1:20" ht="20.25" customHeight="1" thickBot="1">
      <c r="A19" s="320" t="s">
        <v>234</v>
      </c>
      <c r="B19" s="319">
        <v>1858</v>
      </c>
      <c r="C19" s="319"/>
      <c r="D19" s="319">
        <v>1858</v>
      </c>
      <c r="E19" s="319"/>
      <c r="F19" s="319">
        <v>1858</v>
      </c>
      <c r="G19" s="319">
        <v>268</v>
      </c>
      <c r="H19" s="319">
        <f aca="true" t="shared" si="6" ref="H19:H26">F19+G19</f>
        <v>2126</v>
      </c>
      <c r="I19" s="319"/>
      <c r="J19" s="319">
        <f aca="true" t="shared" si="7" ref="J19:J26">H19+I19</f>
        <v>2126</v>
      </c>
      <c r="K19" s="319">
        <v>-1131</v>
      </c>
      <c r="L19" s="319">
        <f aca="true" t="shared" si="8" ref="L19:L26">J19+K19</f>
        <v>995</v>
      </c>
      <c r="T19" s="276">
        <v>2705</v>
      </c>
    </row>
    <row r="20" spans="1:12" ht="20.25" customHeight="1">
      <c r="A20" s="315" t="s">
        <v>235</v>
      </c>
      <c r="B20" s="316">
        <v>3233</v>
      </c>
      <c r="C20" s="316"/>
      <c r="D20" s="316">
        <f>B20+C20</f>
        <v>3233</v>
      </c>
      <c r="E20" s="321"/>
      <c r="F20" s="316">
        <f>D20+E20</f>
        <v>3233</v>
      </c>
      <c r="G20" s="321"/>
      <c r="H20" s="316">
        <f t="shared" si="6"/>
        <v>3233</v>
      </c>
      <c r="I20" s="321"/>
      <c r="J20" s="316">
        <f t="shared" si="7"/>
        <v>3233</v>
      </c>
      <c r="K20" s="321">
        <v>-3233</v>
      </c>
      <c r="L20" s="316">
        <f t="shared" si="8"/>
        <v>0</v>
      </c>
    </row>
    <row r="21" spans="1:19" ht="20.25" customHeight="1">
      <c r="A21" s="315" t="s">
        <v>573</v>
      </c>
      <c r="B21" s="316"/>
      <c r="C21" s="316"/>
      <c r="D21" s="316"/>
      <c r="E21" s="321"/>
      <c r="F21" s="316"/>
      <c r="G21" s="321"/>
      <c r="H21" s="316"/>
      <c r="I21" s="321"/>
      <c r="J21" s="316"/>
      <c r="K21" s="321">
        <v>681</v>
      </c>
      <c r="L21" s="321">
        <f t="shared" si="8"/>
        <v>681</v>
      </c>
      <c r="S21" s="276">
        <v>940</v>
      </c>
    </row>
    <row r="22" spans="1:19" ht="20.25" customHeight="1">
      <c r="A22" s="315" t="s">
        <v>569</v>
      </c>
      <c r="B22" s="316"/>
      <c r="C22" s="316"/>
      <c r="D22" s="316"/>
      <c r="E22" s="321"/>
      <c r="F22" s="316"/>
      <c r="G22" s="321"/>
      <c r="H22" s="316"/>
      <c r="I22" s="321"/>
      <c r="J22" s="316"/>
      <c r="K22" s="321">
        <v>4999</v>
      </c>
      <c r="L22" s="321">
        <f t="shared" si="8"/>
        <v>4999</v>
      </c>
      <c r="S22" s="276">
        <v>55</v>
      </c>
    </row>
    <row r="23" spans="1:20" ht="20.25" customHeight="1">
      <c r="A23" s="315" t="s">
        <v>571</v>
      </c>
      <c r="B23" s="316"/>
      <c r="C23" s="316"/>
      <c r="D23" s="316"/>
      <c r="E23" s="321">
        <v>171</v>
      </c>
      <c r="F23" s="316">
        <f>D23+E23</f>
        <v>171</v>
      </c>
      <c r="G23" s="321"/>
      <c r="H23" s="316">
        <f t="shared" si="6"/>
        <v>171</v>
      </c>
      <c r="I23" s="321">
        <v>300</v>
      </c>
      <c r="J23" s="316">
        <f t="shared" si="7"/>
        <v>471</v>
      </c>
      <c r="K23" s="321">
        <v>149</v>
      </c>
      <c r="L23" s="321">
        <f t="shared" si="8"/>
        <v>620</v>
      </c>
      <c r="S23" s="276">
        <f>SUM(S15:S22)</f>
        <v>12531</v>
      </c>
      <c r="T23" s="276">
        <f>SUM(T15:T22)</f>
        <v>18304</v>
      </c>
    </row>
    <row r="24" spans="1:12" ht="20.25" customHeight="1">
      <c r="A24" s="315" t="s">
        <v>572</v>
      </c>
      <c r="B24" s="316"/>
      <c r="C24" s="316"/>
      <c r="D24" s="316">
        <f>B24+C24</f>
        <v>0</v>
      </c>
      <c r="E24" s="316"/>
      <c r="F24" s="316">
        <f>D24+E24</f>
        <v>0</v>
      </c>
      <c r="G24" s="316"/>
      <c r="H24" s="316">
        <f t="shared" si="6"/>
        <v>0</v>
      </c>
      <c r="I24" s="316"/>
      <c r="J24" s="316">
        <f t="shared" si="7"/>
        <v>0</v>
      </c>
      <c r="K24" s="316">
        <v>2439</v>
      </c>
      <c r="L24" s="321">
        <f t="shared" si="8"/>
        <v>2439</v>
      </c>
    </row>
    <row r="25" spans="1:12" ht="20.25" customHeight="1">
      <c r="A25" s="322" t="s">
        <v>455</v>
      </c>
      <c r="B25" s="323"/>
      <c r="C25" s="323">
        <v>1251</v>
      </c>
      <c r="D25" s="316">
        <f>B25+C25</f>
        <v>1251</v>
      </c>
      <c r="E25" s="323"/>
      <c r="F25" s="316">
        <f>D25+E25</f>
        <v>1251</v>
      </c>
      <c r="G25" s="323"/>
      <c r="H25" s="316">
        <f t="shared" si="6"/>
        <v>1251</v>
      </c>
      <c r="I25" s="323">
        <v>2322</v>
      </c>
      <c r="J25" s="316">
        <f t="shared" si="7"/>
        <v>3573</v>
      </c>
      <c r="K25" s="323">
        <v>-703</v>
      </c>
      <c r="L25" s="321">
        <f t="shared" si="8"/>
        <v>2870</v>
      </c>
    </row>
    <row r="26" spans="1:12" ht="20.25" customHeight="1" thickBot="1">
      <c r="A26" s="324" t="s">
        <v>456</v>
      </c>
      <c r="B26" s="325"/>
      <c r="C26" s="325">
        <v>1740</v>
      </c>
      <c r="D26" s="316">
        <f>B26+C26</f>
        <v>1740</v>
      </c>
      <c r="E26" s="325"/>
      <c r="F26" s="316">
        <f>D26+E26</f>
        <v>1740</v>
      </c>
      <c r="G26" s="325"/>
      <c r="H26" s="316">
        <f t="shared" si="6"/>
        <v>1740</v>
      </c>
      <c r="I26" s="325">
        <v>3227</v>
      </c>
      <c r="J26" s="316">
        <f t="shared" si="7"/>
        <v>4967</v>
      </c>
      <c r="K26" s="325">
        <v>-977</v>
      </c>
      <c r="L26" s="321">
        <f t="shared" si="8"/>
        <v>3990</v>
      </c>
    </row>
    <row r="27" spans="1:14" ht="15.75" thickBot="1">
      <c r="A27" s="326" t="s">
        <v>236</v>
      </c>
      <c r="B27" s="327">
        <f>B25+B24+B20</f>
        <v>3233</v>
      </c>
      <c r="C27" s="327">
        <f>C25+C24+C20+C26</f>
        <v>2991</v>
      </c>
      <c r="D27" s="327">
        <f aca="true" t="shared" si="9" ref="D27:J27">D25+D24+D20+D26+D23</f>
        <v>6224</v>
      </c>
      <c r="E27" s="327">
        <f t="shared" si="9"/>
        <v>171</v>
      </c>
      <c r="F27" s="327">
        <f t="shared" si="9"/>
        <v>6395</v>
      </c>
      <c r="G27" s="327">
        <f t="shared" si="9"/>
        <v>0</v>
      </c>
      <c r="H27" s="327">
        <f t="shared" si="9"/>
        <v>6395</v>
      </c>
      <c r="I27" s="327">
        <f t="shared" si="9"/>
        <v>5849</v>
      </c>
      <c r="J27" s="327">
        <f t="shared" si="9"/>
        <v>12244</v>
      </c>
      <c r="K27" s="327">
        <f>K25+K24+K20+K26+K23</f>
        <v>-2325</v>
      </c>
      <c r="L27" s="327">
        <f>L25+L24+L20+L26+L23+L22+L21</f>
        <v>15599</v>
      </c>
      <c r="N27" s="523">
        <f>L27+L28</f>
        <v>18304</v>
      </c>
    </row>
    <row r="28" spans="1:12" ht="15.75" thickBot="1">
      <c r="A28" s="320" t="s">
        <v>237</v>
      </c>
      <c r="B28" s="319">
        <v>9140</v>
      </c>
      <c r="C28" s="319">
        <v>-2991</v>
      </c>
      <c r="D28" s="319">
        <f>B28+C28</f>
        <v>6149</v>
      </c>
      <c r="E28" s="319">
        <v>0</v>
      </c>
      <c r="F28" s="319">
        <f>D28+E28</f>
        <v>6149</v>
      </c>
      <c r="G28" s="319">
        <v>0</v>
      </c>
      <c r="H28" s="319">
        <f>F28+G28</f>
        <v>6149</v>
      </c>
      <c r="I28" s="319">
        <v>0</v>
      </c>
      <c r="J28" s="319">
        <f>H28+I28</f>
        <v>6149</v>
      </c>
      <c r="K28" s="319">
        <v>-3444</v>
      </c>
      <c r="L28" s="319">
        <f>J28+K28</f>
        <v>2705</v>
      </c>
    </row>
    <row r="29" spans="1:12" ht="15.75" thickBot="1">
      <c r="A29" s="328" t="s">
        <v>238</v>
      </c>
      <c r="B29" s="329">
        <f aca="true" t="shared" si="10" ref="B29:L29">B18+B27</f>
        <v>13715</v>
      </c>
      <c r="C29" s="329">
        <f t="shared" si="10"/>
        <v>2991</v>
      </c>
      <c r="D29" s="329">
        <f t="shared" si="10"/>
        <v>16706</v>
      </c>
      <c r="E29" s="329">
        <f t="shared" si="10"/>
        <v>171</v>
      </c>
      <c r="F29" s="329">
        <f t="shared" si="10"/>
        <v>16877</v>
      </c>
      <c r="G29" s="329">
        <f t="shared" si="10"/>
        <v>1041</v>
      </c>
      <c r="H29" s="329">
        <f t="shared" si="10"/>
        <v>17918</v>
      </c>
      <c r="I29" s="329">
        <f t="shared" si="10"/>
        <v>5849</v>
      </c>
      <c r="J29" s="329">
        <f t="shared" si="10"/>
        <v>23767</v>
      </c>
      <c r="K29" s="329">
        <f t="shared" si="10"/>
        <v>-2432</v>
      </c>
      <c r="L29" s="329">
        <f t="shared" si="10"/>
        <v>27135</v>
      </c>
    </row>
    <row r="30" spans="1:12" ht="15.75" thickBot="1">
      <c r="A30" s="330" t="s">
        <v>239</v>
      </c>
      <c r="B30" s="329">
        <f aca="true" t="shared" si="11" ref="B30:L30">B19+B28</f>
        <v>10998</v>
      </c>
      <c r="C30" s="329">
        <f t="shared" si="11"/>
        <v>-2991</v>
      </c>
      <c r="D30" s="329">
        <f t="shared" si="11"/>
        <v>8007</v>
      </c>
      <c r="E30" s="329">
        <f t="shared" si="11"/>
        <v>0</v>
      </c>
      <c r="F30" s="329">
        <f t="shared" si="11"/>
        <v>8007</v>
      </c>
      <c r="G30" s="329">
        <f t="shared" si="11"/>
        <v>268</v>
      </c>
      <c r="H30" s="329">
        <f t="shared" si="11"/>
        <v>8275</v>
      </c>
      <c r="I30" s="329">
        <f t="shared" si="11"/>
        <v>0</v>
      </c>
      <c r="J30" s="329">
        <f t="shared" si="11"/>
        <v>8275</v>
      </c>
      <c r="K30" s="329">
        <f t="shared" si="11"/>
        <v>-4575</v>
      </c>
      <c r="L30" s="329">
        <f t="shared" si="11"/>
        <v>3700</v>
      </c>
    </row>
    <row r="31" spans="1:12" ht="14.25">
      <c r="A31" s="331" t="s">
        <v>240</v>
      </c>
      <c r="B31" s="332">
        <v>300</v>
      </c>
      <c r="C31" s="332"/>
      <c r="D31" s="332">
        <v>300</v>
      </c>
      <c r="E31" s="332"/>
      <c r="F31" s="332">
        <v>300</v>
      </c>
      <c r="G31" s="332"/>
      <c r="H31" s="332">
        <v>300</v>
      </c>
      <c r="I31" s="332"/>
      <c r="J31" s="332">
        <v>300</v>
      </c>
      <c r="K31" s="332"/>
      <c r="L31" s="332">
        <v>300</v>
      </c>
    </row>
    <row r="32" spans="1:12" ht="14.25">
      <c r="A32" s="315" t="s">
        <v>162</v>
      </c>
      <c r="B32" s="316">
        <v>3120</v>
      </c>
      <c r="C32" s="316"/>
      <c r="D32" s="316">
        <v>3120</v>
      </c>
      <c r="E32" s="316">
        <v>217</v>
      </c>
      <c r="F32" s="316">
        <f>D32+E32</f>
        <v>3337</v>
      </c>
      <c r="G32" s="316"/>
      <c r="H32" s="316">
        <f>F32+G32</f>
        <v>3337</v>
      </c>
      <c r="I32" s="316"/>
      <c r="J32" s="316">
        <f>H32+I32</f>
        <v>3337</v>
      </c>
      <c r="K32" s="316">
        <v>-1781</v>
      </c>
      <c r="L32" s="316">
        <f>J32+K32</f>
        <v>1556</v>
      </c>
    </row>
    <row r="33" spans="1:12" ht="15" thickBot="1">
      <c r="A33" s="333" t="s">
        <v>435</v>
      </c>
      <c r="B33" s="334">
        <v>594</v>
      </c>
      <c r="C33" s="334"/>
      <c r="D33" s="334">
        <v>594</v>
      </c>
      <c r="E33" s="334"/>
      <c r="F33" s="334">
        <v>594</v>
      </c>
      <c r="G33" s="334"/>
      <c r="H33" s="334">
        <v>594</v>
      </c>
      <c r="I33" s="334"/>
      <c r="J33" s="334">
        <v>594</v>
      </c>
      <c r="K33" s="334">
        <v>1781</v>
      </c>
      <c r="L33" s="316">
        <f>J33+K33</f>
        <v>2375</v>
      </c>
    </row>
    <row r="34" spans="1:12" ht="15.75" thickBot="1">
      <c r="A34" s="318" t="s">
        <v>217</v>
      </c>
      <c r="B34" s="319">
        <f aca="true" t="shared" si="12" ref="B34:H34">B29+B30+B31+B32+B33</f>
        <v>28727</v>
      </c>
      <c r="C34" s="319">
        <f t="shared" si="12"/>
        <v>0</v>
      </c>
      <c r="D34" s="319">
        <f t="shared" si="12"/>
        <v>28727</v>
      </c>
      <c r="E34" s="319">
        <f t="shared" si="12"/>
        <v>388</v>
      </c>
      <c r="F34" s="319">
        <f t="shared" si="12"/>
        <v>29115</v>
      </c>
      <c r="G34" s="319">
        <f t="shared" si="12"/>
        <v>1309</v>
      </c>
      <c r="H34" s="319">
        <f t="shared" si="12"/>
        <v>30424</v>
      </c>
      <c r="I34" s="319">
        <f>I29+I30+I31+I32+I33</f>
        <v>5849</v>
      </c>
      <c r="J34" s="319">
        <f>J29+J30+J31+J32+J33</f>
        <v>36273</v>
      </c>
      <c r="K34" s="319">
        <f>K29+K30+K31+K32+K33</f>
        <v>-7007</v>
      </c>
      <c r="L34" s="319">
        <f>L29+L30+L31+L32+L33</f>
        <v>35066</v>
      </c>
    </row>
  </sheetData>
  <mergeCells count="2">
    <mergeCell ref="A3:B3"/>
    <mergeCell ref="A4:B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9"/>
  <sheetViews>
    <sheetView zoomScale="80" zoomScaleNormal="80" workbookViewId="0" topLeftCell="A91">
      <pane xSplit="3" topLeftCell="D1" activePane="topRight" state="frozen"/>
      <selection pane="topLeft" activeCell="A1" sqref="A1"/>
      <selection pane="topRight" activeCell="A103" sqref="A103"/>
    </sheetView>
  </sheetViews>
  <sheetFormatPr defaultColWidth="9.00390625" defaultRowHeight="19.5" customHeight="1"/>
  <cols>
    <col min="1" max="1" width="11.625" style="277" customWidth="1"/>
    <col min="2" max="2" width="58.75390625" style="1" customWidth="1"/>
    <col min="3" max="3" width="12.125" style="335" hidden="1" customWidth="1"/>
    <col min="4" max="4" width="13.375" style="336" customWidth="1"/>
    <col min="5" max="5" width="13.375" style="336" hidden="1" customWidth="1"/>
    <col min="6" max="6" width="15.25390625" style="336" hidden="1" customWidth="1"/>
    <col min="7" max="7" width="13.375" style="336" hidden="1" customWidth="1"/>
    <col min="8" max="8" width="15.25390625" style="336" hidden="1" customWidth="1"/>
    <col min="9" max="9" width="13.375" style="336" hidden="1" customWidth="1"/>
    <col min="10" max="10" width="14.25390625" style="336" customWidth="1"/>
    <col min="11" max="11" width="13.375" style="524" customWidth="1"/>
    <col min="12" max="12" width="15.25390625" style="524" customWidth="1"/>
    <col min="13" max="13" width="11.25390625" style="443" hidden="1" customWidth="1"/>
    <col min="14" max="14" width="12.375" style="444" hidden="1" customWidth="1"/>
    <col min="15" max="15" width="14.25390625" style="490" hidden="1" customWidth="1"/>
    <col min="16" max="16384" width="9.125" style="1" customWidth="1"/>
  </cols>
  <sheetData>
    <row r="1" ht="19.5" customHeight="1">
      <c r="A1" s="203" t="s">
        <v>588</v>
      </c>
    </row>
    <row r="2" ht="19.5" customHeight="1">
      <c r="A2" s="203" t="s">
        <v>580</v>
      </c>
    </row>
    <row r="3" ht="19.5" customHeight="1">
      <c r="A3" s="396"/>
    </row>
    <row r="4" spans="2:14" ht="19.5" customHeight="1">
      <c r="B4" s="630" t="s">
        <v>241</v>
      </c>
      <c r="C4" s="630"/>
      <c r="D4" s="630"/>
      <c r="E4" s="631"/>
      <c r="F4" s="631"/>
      <c r="G4" s="631"/>
      <c r="H4" s="631"/>
      <c r="I4" s="631"/>
      <c r="J4" s="1"/>
      <c r="K4" s="235"/>
      <c r="L4" s="235"/>
      <c r="M4" s="472"/>
      <c r="N4" s="473"/>
    </row>
    <row r="5" spans="2:14" ht="19.5" customHeight="1">
      <c r="B5" s="630"/>
      <c r="C5" s="630"/>
      <c r="D5" s="630"/>
      <c r="E5" s="631"/>
      <c r="F5" s="631"/>
      <c r="G5" s="631"/>
      <c r="H5" s="631"/>
      <c r="I5" s="631"/>
      <c r="J5" s="1"/>
      <c r="K5" s="235"/>
      <c r="L5" s="235"/>
      <c r="M5" s="472"/>
      <c r="N5" s="473"/>
    </row>
    <row r="6" spans="2:14" ht="19.5" customHeight="1" thickBot="1">
      <c r="B6" s="2"/>
      <c r="C6" s="2"/>
      <c r="D6" s="338"/>
      <c r="E6" s="338"/>
      <c r="F6" s="338"/>
      <c r="G6" s="338"/>
      <c r="H6" s="338"/>
      <c r="I6" s="338"/>
      <c r="J6" s="338"/>
      <c r="K6" s="526"/>
      <c r="L6" s="526"/>
      <c r="M6" s="447"/>
      <c r="N6" s="448"/>
    </row>
    <row r="7" spans="1:15" s="2" customFormat="1" ht="19.5" customHeight="1" thickBot="1">
      <c r="A7" s="635" t="s">
        <v>242</v>
      </c>
      <c r="B7" s="635"/>
      <c r="C7" s="340" t="s">
        <v>243</v>
      </c>
      <c r="D7" s="341" t="s">
        <v>192</v>
      </c>
      <c r="E7" s="341" t="s">
        <v>461</v>
      </c>
      <c r="F7" s="341" t="s">
        <v>462</v>
      </c>
      <c r="G7" s="341" t="s">
        <v>510</v>
      </c>
      <c r="H7" s="341" t="s">
        <v>462</v>
      </c>
      <c r="I7" s="341" t="s">
        <v>554</v>
      </c>
      <c r="J7" s="341" t="s">
        <v>462</v>
      </c>
      <c r="K7" s="527" t="s">
        <v>561</v>
      </c>
      <c r="L7" s="527" t="s">
        <v>462</v>
      </c>
      <c r="M7" s="451" t="s">
        <v>562</v>
      </c>
      <c r="N7" s="452" t="s">
        <v>563</v>
      </c>
      <c r="O7" s="492" t="s">
        <v>565</v>
      </c>
    </row>
    <row r="8" spans="1:15" s="2" customFormat="1" ht="19.5" customHeight="1" thickBot="1">
      <c r="A8" s="339">
        <v>552411</v>
      </c>
      <c r="B8" s="342" t="s">
        <v>413</v>
      </c>
      <c r="C8" s="340">
        <v>7</v>
      </c>
      <c r="D8" s="341">
        <f aca="true" t="shared" si="0" ref="D8:J8">D9+D10+D11</f>
        <v>36832</v>
      </c>
      <c r="E8" s="341">
        <f t="shared" si="0"/>
        <v>2822</v>
      </c>
      <c r="F8" s="341">
        <f t="shared" si="0"/>
        <v>39654</v>
      </c>
      <c r="G8" s="341">
        <f t="shared" si="0"/>
        <v>3000</v>
      </c>
      <c r="H8" s="341">
        <f t="shared" si="0"/>
        <v>42654</v>
      </c>
      <c r="I8" s="341">
        <f t="shared" si="0"/>
        <v>376</v>
      </c>
      <c r="J8" s="341">
        <f t="shared" si="0"/>
        <v>43030</v>
      </c>
      <c r="K8" s="527">
        <f>K9+K10+K11+K12</f>
        <v>-17299</v>
      </c>
      <c r="L8" s="527">
        <f>L9+L10+L11+L12</f>
        <v>25731</v>
      </c>
      <c r="M8" s="451">
        <f>M9+M10+M11+M12</f>
        <v>25731</v>
      </c>
      <c r="N8" s="452">
        <f>M8/L8</f>
        <v>1</v>
      </c>
      <c r="O8" s="492">
        <f>L8-M8</f>
        <v>0</v>
      </c>
    </row>
    <row r="9" spans="1:15" s="2" customFormat="1" ht="19.5" customHeight="1" thickBot="1">
      <c r="A9" s="343"/>
      <c r="B9" s="344" t="s">
        <v>244</v>
      </c>
      <c r="C9" s="345"/>
      <c r="D9" s="346">
        <v>9430</v>
      </c>
      <c r="E9" s="346">
        <v>320</v>
      </c>
      <c r="F9" s="347">
        <f>D9+E9</f>
        <v>9750</v>
      </c>
      <c r="G9" s="346"/>
      <c r="H9" s="347">
        <f>F9+G9</f>
        <v>9750</v>
      </c>
      <c r="I9" s="346">
        <v>285</v>
      </c>
      <c r="J9" s="347">
        <f>H9+I9</f>
        <v>10035</v>
      </c>
      <c r="K9" s="528">
        <v>-357</v>
      </c>
      <c r="L9" s="596">
        <f>J9+K9</f>
        <v>9678</v>
      </c>
      <c r="M9" s="453">
        <v>9615</v>
      </c>
      <c r="N9" s="452">
        <f aca="true" t="shared" si="1" ref="N9:N46">M9/L9</f>
        <v>0.9934903905765654</v>
      </c>
      <c r="O9" s="492">
        <f aca="true" t="shared" si="2" ref="O9:O74">L9-M9</f>
        <v>63</v>
      </c>
    </row>
    <row r="10" spans="1:15" s="2" customFormat="1" ht="19.5" customHeight="1" thickBot="1">
      <c r="A10" s="348"/>
      <c r="B10" s="3" t="s">
        <v>245</v>
      </c>
      <c r="C10" s="349"/>
      <c r="D10" s="350">
        <v>2913</v>
      </c>
      <c r="E10" s="350">
        <v>102</v>
      </c>
      <c r="F10" s="351">
        <f>D10+E10</f>
        <v>3015</v>
      </c>
      <c r="G10" s="350"/>
      <c r="H10" s="351">
        <f>F10+G10</f>
        <v>3015</v>
      </c>
      <c r="I10" s="350">
        <v>91</v>
      </c>
      <c r="J10" s="351">
        <f>H10+I10</f>
        <v>3106</v>
      </c>
      <c r="K10" s="529">
        <v>-296</v>
      </c>
      <c r="L10" s="597">
        <f>J10+K10</f>
        <v>2810</v>
      </c>
      <c r="M10" s="454">
        <v>2810</v>
      </c>
      <c r="N10" s="452">
        <f t="shared" si="1"/>
        <v>1</v>
      </c>
      <c r="O10" s="492">
        <f t="shared" si="2"/>
        <v>0</v>
      </c>
    </row>
    <row r="11" spans="1:15" s="2" customFormat="1" ht="19.5" customHeight="1">
      <c r="A11" s="348"/>
      <c r="B11" s="498" t="s">
        <v>249</v>
      </c>
      <c r="C11" s="349"/>
      <c r="D11" s="350">
        <v>24489</v>
      </c>
      <c r="E11" s="350">
        <v>2400</v>
      </c>
      <c r="F11" s="351">
        <f>D11+E11</f>
        <v>26889</v>
      </c>
      <c r="G11" s="350">
        <v>3000</v>
      </c>
      <c r="H11" s="351">
        <f>F11+G11</f>
        <v>29889</v>
      </c>
      <c r="I11" s="350"/>
      <c r="J11" s="351">
        <f>H11+I11</f>
        <v>29889</v>
      </c>
      <c r="K11" s="529">
        <v>-16652</v>
      </c>
      <c r="L11" s="597">
        <f>J11+K11</f>
        <v>13237</v>
      </c>
      <c r="M11" s="454">
        <v>13300</v>
      </c>
      <c r="N11" s="499">
        <f t="shared" si="1"/>
        <v>1.0047593865679534</v>
      </c>
      <c r="O11" s="492">
        <f t="shared" si="2"/>
        <v>-63</v>
      </c>
    </row>
    <row r="12" spans="1:15" s="2" customFormat="1" ht="19.5" customHeight="1" thickBot="1">
      <c r="A12" s="416"/>
      <c r="B12" s="6" t="s">
        <v>250</v>
      </c>
      <c r="C12" s="484"/>
      <c r="D12" s="485"/>
      <c r="E12" s="485"/>
      <c r="F12" s="486"/>
      <c r="G12" s="485"/>
      <c r="H12" s="486"/>
      <c r="I12" s="485"/>
      <c r="J12" s="486">
        <v>0</v>
      </c>
      <c r="K12" s="598">
        <v>6</v>
      </c>
      <c r="L12" s="599">
        <f>J12+K12</f>
        <v>6</v>
      </c>
      <c r="M12" s="487">
        <v>6</v>
      </c>
      <c r="N12" s="497">
        <f t="shared" si="1"/>
        <v>1</v>
      </c>
      <c r="O12" s="492">
        <f t="shared" si="2"/>
        <v>0</v>
      </c>
    </row>
    <row r="13" spans="1:15" ht="19.5" customHeight="1" thickBot="1">
      <c r="A13" s="397">
        <v>701015</v>
      </c>
      <c r="B13" s="5" t="s">
        <v>517</v>
      </c>
      <c r="C13" s="353">
        <v>0</v>
      </c>
      <c r="D13" s="354">
        <f aca="true" t="shared" si="3" ref="D13:L13">D14</f>
        <v>1782</v>
      </c>
      <c r="E13" s="354">
        <f t="shared" si="3"/>
        <v>0</v>
      </c>
      <c r="F13" s="354">
        <f t="shared" si="3"/>
        <v>1782</v>
      </c>
      <c r="G13" s="354">
        <f t="shared" si="3"/>
        <v>900</v>
      </c>
      <c r="H13" s="354">
        <f t="shared" si="3"/>
        <v>2682</v>
      </c>
      <c r="I13" s="354">
        <f t="shared" si="3"/>
        <v>0</v>
      </c>
      <c r="J13" s="354">
        <f t="shared" si="3"/>
        <v>2682</v>
      </c>
      <c r="K13" s="388">
        <f>K14+K15</f>
        <v>-758</v>
      </c>
      <c r="L13" s="388">
        <f t="shared" si="3"/>
        <v>1923</v>
      </c>
      <c r="M13" s="460">
        <f>M14+M15</f>
        <v>1924</v>
      </c>
      <c r="N13" s="452">
        <f t="shared" si="1"/>
        <v>1.000520020800832</v>
      </c>
      <c r="O13" s="492">
        <f t="shared" si="2"/>
        <v>-1</v>
      </c>
    </row>
    <row r="14" spans="1:15" ht="19.5" customHeight="1" thickBot="1">
      <c r="A14" s="398"/>
      <c r="B14" s="4" t="s">
        <v>246</v>
      </c>
      <c r="C14" s="356"/>
      <c r="D14" s="357">
        <v>1782</v>
      </c>
      <c r="E14" s="357"/>
      <c r="F14" s="357">
        <f>D14+E14</f>
        <v>1782</v>
      </c>
      <c r="G14" s="357">
        <v>900</v>
      </c>
      <c r="H14" s="357">
        <f>F14+G14</f>
        <v>2682</v>
      </c>
      <c r="I14" s="357"/>
      <c r="J14" s="357">
        <f>H14+I14</f>
        <v>2682</v>
      </c>
      <c r="K14" s="385">
        <v>-759</v>
      </c>
      <c r="L14" s="385">
        <f>J14+K14</f>
        <v>1923</v>
      </c>
      <c r="M14" s="465">
        <v>1923</v>
      </c>
      <c r="N14" s="452">
        <f t="shared" si="1"/>
        <v>1</v>
      </c>
      <c r="O14" s="492">
        <f t="shared" si="2"/>
        <v>0</v>
      </c>
    </row>
    <row r="15" spans="1:15" s="2" customFormat="1" ht="19.5" customHeight="1" thickBot="1">
      <c r="A15" s="416"/>
      <c r="B15" s="3" t="s">
        <v>250</v>
      </c>
      <c r="C15" s="484"/>
      <c r="D15" s="485"/>
      <c r="E15" s="485"/>
      <c r="F15" s="486"/>
      <c r="G15" s="485"/>
      <c r="H15" s="486"/>
      <c r="I15" s="485"/>
      <c r="J15" s="519">
        <v>0</v>
      </c>
      <c r="K15" s="530">
        <v>1</v>
      </c>
      <c r="L15" s="600">
        <f>J15+K15</f>
        <v>1</v>
      </c>
      <c r="M15" s="487">
        <v>1</v>
      </c>
      <c r="N15" s="452">
        <f>M15/L15</f>
        <v>1</v>
      </c>
      <c r="O15" s="492">
        <f t="shared" si="2"/>
        <v>0</v>
      </c>
    </row>
    <row r="16" spans="1:15" s="358" customFormat="1" ht="19.5" customHeight="1" thickBot="1">
      <c r="A16" s="397">
        <v>751153</v>
      </c>
      <c r="B16" s="5" t="s">
        <v>515</v>
      </c>
      <c r="C16" s="353">
        <v>11</v>
      </c>
      <c r="D16" s="354">
        <f aca="true" t="shared" si="4" ref="D16:J16">SUM(D17:D25)</f>
        <v>59980</v>
      </c>
      <c r="E16" s="354">
        <f t="shared" si="4"/>
        <v>4037</v>
      </c>
      <c r="F16" s="354">
        <f t="shared" si="4"/>
        <v>64017</v>
      </c>
      <c r="G16" s="354">
        <f t="shared" si="4"/>
        <v>3000</v>
      </c>
      <c r="H16" s="354">
        <f t="shared" si="4"/>
        <v>67017</v>
      </c>
      <c r="I16" s="354">
        <f t="shared" si="4"/>
        <v>2055</v>
      </c>
      <c r="J16" s="354">
        <f t="shared" si="4"/>
        <v>69072</v>
      </c>
      <c r="K16" s="388">
        <f>SUM(K17:K25)</f>
        <v>-7641</v>
      </c>
      <c r="L16" s="388">
        <f>SUM(L17:L25)</f>
        <v>61431</v>
      </c>
      <c r="M16" s="460">
        <f>SUM(M17:M25)</f>
        <v>61308</v>
      </c>
      <c r="N16" s="452">
        <f t="shared" si="1"/>
        <v>0.9979977535771841</v>
      </c>
      <c r="O16" s="492">
        <f t="shared" si="2"/>
        <v>123</v>
      </c>
    </row>
    <row r="17" spans="1:15" ht="19.5" customHeight="1" thickBot="1">
      <c r="A17" s="406"/>
      <c r="B17" s="6" t="s">
        <v>247</v>
      </c>
      <c r="C17" s="360"/>
      <c r="D17" s="361">
        <v>29465</v>
      </c>
      <c r="E17" s="361">
        <v>542</v>
      </c>
      <c r="F17" s="361">
        <f>D17+E17</f>
        <v>30007</v>
      </c>
      <c r="G17" s="361"/>
      <c r="H17" s="361">
        <f>F17+G17</f>
        <v>30007</v>
      </c>
      <c r="I17" s="361">
        <v>115</v>
      </c>
      <c r="J17" s="361">
        <f>H17+I17</f>
        <v>30122</v>
      </c>
      <c r="K17" s="438">
        <v>-879</v>
      </c>
      <c r="L17" s="438">
        <f>J17+K17</f>
        <v>29243</v>
      </c>
      <c r="M17" s="474">
        <v>29243</v>
      </c>
      <c r="N17" s="452">
        <f t="shared" si="1"/>
        <v>1</v>
      </c>
      <c r="O17" s="492">
        <f t="shared" si="2"/>
        <v>0</v>
      </c>
    </row>
    <row r="18" spans="1:15" ht="19.5" customHeight="1" thickBot="1">
      <c r="A18" s="398"/>
      <c r="B18" s="3" t="s">
        <v>248</v>
      </c>
      <c r="C18" s="363"/>
      <c r="D18" s="364"/>
      <c r="E18" s="364"/>
      <c r="F18" s="361">
        <f aca="true" t="shared" si="5" ref="F18:F25">D18+E18</f>
        <v>0</v>
      </c>
      <c r="G18" s="364"/>
      <c r="H18" s="361">
        <f aca="true" t="shared" si="6" ref="H18:H25">F18+G18</f>
        <v>0</v>
      </c>
      <c r="I18" s="364"/>
      <c r="J18" s="361">
        <f aca="true" t="shared" si="7" ref="J18:J25">H18+I18</f>
        <v>0</v>
      </c>
      <c r="K18" s="365"/>
      <c r="L18" s="438">
        <f aca="true" t="shared" si="8" ref="L18:L25">J18+K18</f>
        <v>0</v>
      </c>
      <c r="M18" s="469"/>
      <c r="N18" s="452" t="e">
        <f t="shared" si="1"/>
        <v>#DIV/0!</v>
      </c>
      <c r="O18" s="492">
        <f t="shared" si="2"/>
        <v>0</v>
      </c>
    </row>
    <row r="19" spans="1:15" ht="19.5" customHeight="1" thickBot="1">
      <c r="A19" s="398"/>
      <c r="B19" s="3" t="s">
        <v>245</v>
      </c>
      <c r="C19" s="363"/>
      <c r="D19" s="364">
        <v>8380</v>
      </c>
      <c r="E19" s="364">
        <v>173</v>
      </c>
      <c r="F19" s="361">
        <f t="shared" si="5"/>
        <v>8553</v>
      </c>
      <c r="G19" s="364"/>
      <c r="H19" s="361">
        <f t="shared" si="6"/>
        <v>8553</v>
      </c>
      <c r="I19" s="364">
        <v>38</v>
      </c>
      <c r="J19" s="361">
        <f t="shared" si="7"/>
        <v>8591</v>
      </c>
      <c r="K19" s="365">
        <v>-713</v>
      </c>
      <c r="L19" s="438">
        <f t="shared" si="8"/>
        <v>7878</v>
      </c>
      <c r="M19" s="469">
        <v>7878</v>
      </c>
      <c r="N19" s="452">
        <f t="shared" si="1"/>
        <v>1</v>
      </c>
      <c r="O19" s="492">
        <f t="shared" si="2"/>
        <v>0</v>
      </c>
    </row>
    <row r="20" spans="1:15" ht="19.5" customHeight="1" thickBot="1">
      <c r="A20" s="398"/>
      <c r="B20" s="3" t="s">
        <v>249</v>
      </c>
      <c r="C20" s="363"/>
      <c r="D20" s="364">
        <v>17688</v>
      </c>
      <c r="E20" s="364">
        <v>2266</v>
      </c>
      <c r="F20" s="361">
        <f t="shared" si="5"/>
        <v>19954</v>
      </c>
      <c r="G20" s="364">
        <v>3000</v>
      </c>
      <c r="H20" s="361">
        <f t="shared" si="6"/>
        <v>22954</v>
      </c>
      <c r="I20" s="364">
        <v>1902</v>
      </c>
      <c r="J20" s="361">
        <f t="shared" si="7"/>
        <v>24856</v>
      </c>
      <c r="K20" s="365">
        <v>-6109</v>
      </c>
      <c r="L20" s="438">
        <f t="shared" si="8"/>
        <v>18747</v>
      </c>
      <c r="M20" s="469">
        <v>18747</v>
      </c>
      <c r="N20" s="452">
        <f t="shared" si="1"/>
        <v>1</v>
      </c>
      <c r="O20" s="492">
        <f t="shared" si="2"/>
        <v>0</v>
      </c>
    </row>
    <row r="21" spans="1:15" ht="19.5" customHeight="1" thickBot="1">
      <c r="A21" s="398"/>
      <c r="B21" s="3" t="s">
        <v>250</v>
      </c>
      <c r="C21" s="363"/>
      <c r="D21" s="365">
        <v>3957</v>
      </c>
      <c r="E21" s="365">
        <v>1056</v>
      </c>
      <c r="F21" s="361">
        <f t="shared" si="5"/>
        <v>5013</v>
      </c>
      <c r="G21" s="365"/>
      <c r="H21" s="361">
        <f t="shared" si="6"/>
        <v>5013</v>
      </c>
      <c r="I21" s="365"/>
      <c r="J21" s="361">
        <f t="shared" si="7"/>
        <v>5013</v>
      </c>
      <c r="K21" s="365"/>
      <c r="L21" s="438">
        <f t="shared" si="8"/>
        <v>5013</v>
      </c>
      <c r="M21" s="469">
        <v>4975</v>
      </c>
      <c r="N21" s="452">
        <f t="shared" si="1"/>
        <v>0.9924197087572312</v>
      </c>
      <c r="O21" s="492">
        <f t="shared" si="2"/>
        <v>38</v>
      </c>
    </row>
    <row r="22" spans="1:15" ht="19.5" customHeight="1" thickBot="1">
      <c r="A22" s="398"/>
      <c r="B22" s="3" t="s">
        <v>251</v>
      </c>
      <c r="C22" s="363"/>
      <c r="D22" s="364"/>
      <c r="E22" s="364"/>
      <c r="F22" s="361">
        <f t="shared" si="5"/>
        <v>0</v>
      </c>
      <c r="G22" s="364"/>
      <c r="H22" s="361">
        <f t="shared" si="6"/>
        <v>0</v>
      </c>
      <c r="I22" s="364"/>
      <c r="J22" s="361">
        <f t="shared" si="7"/>
        <v>0</v>
      </c>
      <c r="K22" s="365"/>
      <c r="L22" s="438">
        <f t="shared" si="8"/>
        <v>0</v>
      </c>
      <c r="M22" s="469"/>
      <c r="N22" s="452" t="e">
        <f t="shared" si="1"/>
        <v>#DIV/0!</v>
      </c>
      <c r="O22" s="492">
        <f t="shared" si="2"/>
        <v>0</v>
      </c>
    </row>
    <row r="23" spans="1:15" ht="19.5" customHeight="1" thickBot="1">
      <c r="A23" s="398"/>
      <c r="B23" s="3" t="s">
        <v>252</v>
      </c>
      <c r="C23" s="363"/>
      <c r="D23" s="364">
        <v>60</v>
      </c>
      <c r="E23" s="364"/>
      <c r="F23" s="361">
        <f t="shared" si="5"/>
        <v>60</v>
      </c>
      <c r="G23" s="364"/>
      <c r="H23" s="361">
        <f t="shared" si="6"/>
        <v>60</v>
      </c>
      <c r="I23" s="364"/>
      <c r="J23" s="361">
        <f t="shared" si="7"/>
        <v>60</v>
      </c>
      <c r="K23" s="365">
        <v>60</v>
      </c>
      <c r="L23" s="438">
        <f t="shared" si="8"/>
        <v>120</v>
      </c>
      <c r="M23" s="469">
        <v>120</v>
      </c>
      <c r="N23" s="452">
        <f t="shared" si="1"/>
        <v>1</v>
      </c>
      <c r="O23" s="492">
        <f t="shared" si="2"/>
        <v>0</v>
      </c>
    </row>
    <row r="24" spans="1:15" ht="19.5" customHeight="1" thickBot="1">
      <c r="A24" s="398"/>
      <c r="B24" s="3" t="s">
        <v>253</v>
      </c>
      <c r="C24" s="363"/>
      <c r="D24" s="364">
        <v>430</v>
      </c>
      <c r="E24" s="364"/>
      <c r="F24" s="361">
        <f t="shared" si="5"/>
        <v>430</v>
      </c>
      <c r="G24" s="364"/>
      <c r="H24" s="361">
        <f t="shared" si="6"/>
        <v>430</v>
      </c>
      <c r="I24" s="364"/>
      <c r="J24" s="361">
        <f t="shared" si="7"/>
        <v>430</v>
      </c>
      <c r="K24" s="365"/>
      <c r="L24" s="438">
        <f t="shared" si="8"/>
        <v>430</v>
      </c>
      <c r="M24" s="469">
        <v>345</v>
      </c>
      <c r="N24" s="452">
        <f t="shared" si="1"/>
        <v>0.8023255813953488</v>
      </c>
      <c r="O24" s="492">
        <f t="shared" si="2"/>
        <v>85</v>
      </c>
    </row>
    <row r="25" spans="1:15" ht="19.5" customHeight="1" thickBot="1">
      <c r="A25" s="408"/>
      <c r="B25" s="7" t="s">
        <v>254</v>
      </c>
      <c r="C25" s="356"/>
      <c r="D25" s="357">
        <v>0</v>
      </c>
      <c r="E25" s="357"/>
      <c r="F25" s="361">
        <f t="shared" si="5"/>
        <v>0</v>
      </c>
      <c r="G25" s="357"/>
      <c r="H25" s="361">
        <f t="shared" si="6"/>
        <v>0</v>
      </c>
      <c r="I25" s="357"/>
      <c r="J25" s="361">
        <f t="shared" si="7"/>
        <v>0</v>
      </c>
      <c r="K25" s="385"/>
      <c r="L25" s="438">
        <f t="shared" si="8"/>
        <v>0</v>
      </c>
      <c r="M25" s="465"/>
      <c r="N25" s="452" t="e">
        <f t="shared" si="1"/>
        <v>#DIV/0!</v>
      </c>
      <c r="O25" s="492">
        <f t="shared" si="2"/>
        <v>0</v>
      </c>
    </row>
    <row r="26" spans="1:15" ht="19.5" customHeight="1" thickBot="1">
      <c r="A26" s="401">
        <v>751175</v>
      </c>
      <c r="B26" s="5" t="s">
        <v>464</v>
      </c>
      <c r="C26" s="366">
        <v>0</v>
      </c>
      <c r="D26" s="354">
        <f>D29</f>
        <v>0</v>
      </c>
      <c r="E26" s="354">
        <f aca="true" t="shared" si="9" ref="E26:J26">E29+E28+E27</f>
        <v>617</v>
      </c>
      <c r="F26" s="354">
        <f t="shared" si="9"/>
        <v>617</v>
      </c>
      <c r="G26" s="354">
        <f t="shared" si="9"/>
        <v>116</v>
      </c>
      <c r="H26" s="354">
        <f t="shared" si="9"/>
        <v>733</v>
      </c>
      <c r="I26" s="354">
        <f t="shared" si="9"/>
        <v>0</v>
      </c>
      <c r="J26" s="354">
        <f t="shared" si="9"/>
        <v>733</v>
      </c>
      <c r="K26" s="388">
        <f>K29+K28+K27</f>
        <v>0</v>
      </c>
      <c r="L26" s="388">
        <f>L29+L28+L27</f>
        <v>733</v>
      </c>
      <c r="M26" s="460">
        <f>M29+M28+M27</f>
        <v>733</v>
      </c>
      <c r="N26" s="452">
        <f t="shared" si="1"/>
        <v>1</v>
      </c>
      <c r="O26" s="492">
        <f t="shared" si="2"/>
        <v>0</v>
      </c>
    </row>
    <row r="27" spans="1:15" ht="19.5" customHeight="1" thickBot="1">
      <c r="A27" s="402"/>
      <c r="B27" s="344" t="s">
        <v>244</v>
      </c>
      <c r="C27" s="367"/>
      <c r="D27" s="368"/>
      <c r="E27" s="369">
        <v>325</v>
      </c>
      <c r="F27" s="370">
        <f>D27+E27</f>
        <v>325</v>
      </c>
      <c r="G27" s="369">
        <v>90</v>
      </c>
      <c r="H27" s="370">
        <f>F27+G27</f>
        <v>415</v>
      </c>
      <c r="I27" s="369"/>
      <c r="J27" s="370">
        <f>H27+I27</f>
        <v>415</v>
      </c>
      <c r="K27" s="532"/>
      <c r="L27" s="493">
        <f>J27+K27</f>
        <v>415</v>
      </c>
      <c r="M27" s="461">
        <v>415</v>
      </c>
      <c r="N27" s="452">
        <f t="shared" si="1"/>
        <v>1</v>
      </c>
      <c r="O27" s="492">
        <f t="shared" si="2"/>
        <v>0</v>
      </c>
    </row>
    <row r="28" spans="1:15" ht="19.5" customHeight="1" thickBot="1">
      <c r="A28" s="402"/>
      <c r="B28" s="3" t="s">
        <v>245</v>
      </c>
      <c r="C28" s="371"/>
      <c r="D28" s="372"/>
      <c r="E28" s="364">
        <v>90</v>
      </c>
      <c r="F28" s="373">
        <f>D28+E28</f>
        <v>90</v>
      </c>
      <c r="G28" s="364">
        <v>26</v>
      </c>
      <c r="H28" s="373">
        <f>F28+G28</f>
        <v>116</v>
      </c>
      <c r="I28" s="364"/>
      <c r="J28" s="373">
        <f>H28+I28</f>
        <v>116</v>
      </c>
      <c r="K28" s="365"/>
      <c r="L28" s="601">
        <f>J28+K28</f>
        <v>116</v>
      </c>
      <c r="M28" s="469">
        <v>116</v>
      </c>
      <c r="N28" s="452">
        <f t="shared" si="1"/>
        <v>1</v>
      </c>
      <c r="O28" s="492">
        <f t="shared" si="2"/>
        <v>0</v>
      </c>
    </row>
    <row r="29" spans="1:15" ht="19.5" customHeight="1" thickBot="1">
      <c r="A29" s="402"/>
      <c r="B29" s="194" t="s">
        <v>246</v>
      </c>
      <c r="C29" s="374"/>
      <c r="D29" s="375"/>
      <c r="E29" s="375">
        <v>202</v>
      </c>
      <c r="F29" s="376">
        <f>D29+E29</f>
        <v>202</v>
      </c>
      <c r="G29" s="375"/>
      <c r="H29" s="376">
        <f>F29+G29</f>
        <v>202</v>
      </c>
      <c r="I29" s="375"/>
      <c r="J29" s="376">
        <f>H29+I29</f>
        <v>202</v>
      </c>
      <c r="K29" s="433"/>
      <c r="L29" s="495">
        <f>J29+K29</f>
        <v>202</v>
      </c>
      <c r="M29" s="462">
        <v>202</v>
      </c>
      <c r="N29" s="452">
        <f t="shared" si="1"/>
        <v>1</v>
      </c>
      <c r="O29" s="492">
        <f t="shared" si="2"/>
        <v>0</v>
      </c>
    </row>
    <row r="30" spans="1:15" ht="19.5" customHeight="1" thickBot="1">
      <c r="A30" s="401">
        <v>751669</v>
      </c>
      <c r="B30" s="5" t="s">
        <v>255</v>
      </c>
      <c r="C30" s="366">
        <v>0</v>
      </c>
      <c r="D30" s="354">
        <f aca="true" t="shared" si="10" ref="D30:J30">D31</f>
        <v>601</v>
      </c>
      <c r="E30" s="354">
        <f t="shared" si="10"/>
        <v>0</v>
      </c>
      <c r="F30" s="354">
        <f t="shared" si="10"/>
        <v>601</v>
      </c>
      <c r="G30" s="354">
        <f t="shared" si="10"/>
        <v>0</v>
      </c>
      <c r="H30" s="354">
        <f t="shared" si="10"/>
        <v>601</v>
      </c>
      <c r="I30" s="354">
        <f t="shared" si="10"/>
        <v>0</v>
      </c>
      <c r="J30" s="354">
        <f t="shared" si="10"/>
        <v>601</v>
      </c>
      <c r="K30" s="388">
        <f>K31+K32</f>
        <v>63</v>
      </c>
      <c r="L30" s="388">
        <f>L31+L32</f>
        <v>664</v>
      </c>
      <c r="M30" s="460">
        <f>M31+M32</f>
        <v>63</v>
      </c>
      <c r="N30" s="452">
        <f t="shared" si="1"/>
        <v>0.09487951807228916</v>
      </c>
      <c r="O30" s="492">
        <f t="shared" si="2"/>
        <v>601</v>
      </c>
    </row>
    <row r="31" spans="1:15" ht="19.5" customHeight="1" thickBot="1">
      <c r="A31" s="402"/>
      <c r="B31" s="6" t="s">
        <v>251</v>
      </c>
      <c r="D31" s="357">
        <v>601</v>
      </c>
      <c r="E31" s="357"/>
      <c r="F31" s="357">
        <f>D31+E31</f>
        <v>601</v>
      </c>
      <c r="G31" s="357"/>
      <c r="H31" s="357">
        <f>F31+G31</f>
        <v>601</v>
      </c>
      <c r="I31" s="357"/>
      <c r="J31" s="357">
        <f>H31+I31</f>
        <v>601</v>
      </c>
      <c r="K31" s="385"/>
      <c r="L31" s="385">
        <f>J31+K31</f>
        <v>601</v>
      </c>
      <c r="M31" s="465"/>
      <c r="N31" s="452">
        <f t="shared" si="1"/>
        <v>0</v>
      </c>
      <c r="O31" s="492">
        <f t="shared" si="2"/>
        <v>601</v>
      </c>
    </row>
    <row r="32" spans="1:15" ht="19.5" customHeight="1" thickBot="1">
      <c r="A32" s="402"/>
      <c r="B32" s="9" t="s">
        <v>250</v>
      </c>
      <c r="D32" s="357"/>
      <c r="E32" s="357"/>
      <c r="F32" s="357"/>
      <c r="G32" s="357"/>
      <c r="H32" s="357"/>
      <c r="I32" s="357"/>
      <c r="J32" s="376"/>
      <c r="K32" s="433">
        <v>63</v>
      </c>
      <c r="L32" s="433">
        <f>J32+K32</f>
        <v>63</v>
      </c>
      <c r="M32" s="465">
        <v>63</v>
      </c>
      <c r="N32" s="452">
        <v>0</v>
      </c>
      <c r="O32" s="492">
        <f t="shared" si="2"/>
        <v>0</v>
      </c>
    </row>
    <row r="33" spans="1:15" s="358" customFormat="1" ht="19.5" customHeight="1" thickBot="1">
      <c r="A33" s="403">
        <v>751670</v>
      </c>
      <c r="B33" s="8" t="s">
        <v>518</v>
      </c>
      <c r="C33" s="366">
        <v>0</v>
      </c>
      <c r="D33" s="354">
        <f aca="true" t="shared" si="11" ref="D33:M33">D34</f>
        <v>160</v>
      </c>
      <c r="E33" s="354">
        <f t="shared" si="11"/>
        <v>0</v>
      </c>
      <c r="F33" s="354">
        <f t="shared" si="11"/>
        <v>160</v>
      </c>
      <c r="G33" s="354">
        <f t="shared" si="11"/>
        <v>0</v>
      </c>
      <c r="H33" s="354">
        <f t="shared" si="11"/>
        <v>160</v>
      </c>
      <c r="I33" s="354">
        <f t="shared" si="11"/>
        <v>0</v>
      </c>
      <c r="J33" s="354">
        <f t="shared" si="11"/>
        <v>160</v>
      </c>
      <c r="K33" s="388">
        <f t="shared" si="11"/>
        <v>0</v>
      </c>
      <c r="L33" s="388">
        <f t="shared" si="11"/>
        <v>160</v>
      </c>
      <c r="M33" s="460">
        <f t="shared" si="11"/>
        <v>160</v>
      </c>
      <c r="N33" s="452">
        <f t="shared" si="1"/>
        <v>1</v>
      </c>
      <c r="O33" s="492">
        <f t="shared" si="2"/>
        <v>0</v>
      </c>
    </row>
    <row r="34" spans="1:15" ht="19.5" customHeight="1" thickBot="1">
      <c r="A34" s="398"/>
      <c r="B34" s="7" t="s">
        <v>252</v>
      </c>
      <c r="C34" s="356"/>
      <c r="D34" s="357">
        <v>160</v>
      </c>
      <c r="E34" s="357"/>
      <c r="F34" s="357">
        <f>D34+E34</f>
        <v>160</v>
      </c>
      <c r="G34" s="357"/>
      <c r="H34" s="357">
        <f>F34+G34</f>
        <v>160</v>
      </c>
      <c r="I34" s="357"/>
      <c r="J34" s="357">
        <f>H34+I34</f>
        <v>160</v>
      </c>
      <c r="K34" s="385"/>
      <c r="L34" s="385">
        <f>J34+K34</f>
        <v>160</v>
      </c>
      <c r="M34" s="465">
        <v>160</v>
      </c>
      <c r="N34" s="452">
        <f t="shared" si="1"/>
        <v>1</v>
      </c>
      <c r="O34" s="492">
        <f t="shared" si="2"/>
        <v>0</v>
      </c>
    </row>
    <row r="35" spans="1:15" ht="19.5" customHeight="1" thickBot="1">
      <c r="A35" s="397">
        <v>751845</v>
      </c>
      <c r="B35" s="5" t="s">
        <v>521</v>
      </c>
      <c r="C35" s="353">
        <v>2</v>
      </c>
      <c r="D35" s="354">
        <f aca="true" t="shared" si="12" ref="D35:J35">SUM(D36:D40)</f>
        <v>10122</v>
      </c>
      <c r="E35" s="354">
        <f t="shared" si="12"/>
        <v>4987</v>
      </c>
      <c r="F35" s="354">
        <f t="shared" si="12"/>
        <v>15109</v>
      </c>
      <c r="G35" s="354">
        <f t="shared" si="12"/>
        <v>5294</v>
      </c>
      <c r="H35" s="354">
        <f t="shared" si="12"/>
        <v>20403</v>
      </c>
      <c r="I35" s="354">
        <f t="shared" si="12"/>
        <v>1855</v>
      </c>
      <c r="J35" s="354">
        <f t="shared" si="12"/>
        <v>22258</v>
      </c>
      <c r="K35" s="388">
        <f>SUM(K36:K40)</f>
        <v>-1030</v>
      </c>
      <c r="L35" s="388">
        <f>SUM(L36:L40)</f>
        <v>21228</v>
      </c>
      <c r="M35" s="460">
        <f>SUM(M36:M40)</f>
        <v>21228</v>
      </c>
      <c r="N35" s="452">
        <f t="shared" si="1"/>
        <v>1</v>
      </c>
      <c r="O35" s="492">
        <f t="shared" si="2"/>
        <v>0</v>
      </c>
    </row>
    <row r="36" spans="1:15" ht="19.5" customHeight="1" thickBot="1">
      <c r="A36" s="406"/>
      <c r="B36" s="6" t="s">
        <v>244</v>
      </c>
      <c r="C36" s="360"/>
      <c r="D36" s="361">
        <v>3218</v>
      </c>
      <c r="E36" s="361">
        <v>4156</v>
      </c>
      <c r="F36" s="361">
        <f>D36+E36</f>
        <v>7374</v>
      </c>
      <c r="G36" s="361">
        <v>2594</v>
      </c>
      <c r="H36" s="361">
        <f>F36+G36</f>
        <v>9968</v>
      </c>
      <c r="I36" s="361">
        <v>871</v>
      </c>
      <c r="J36" s="361">
        <f>H36+I36</f>
        <v>10839</v>
      </c>
      <c r="K36" s="438">
        <v>1779</v>
      </c>
      <c r="L36" s="438">
        <f>J36+K36</f>
        <v>12618</v>
      </c>
      <c r="M36" s="474">
        <v>12618</v>
      </c>
      <c r="N36" s="452">
        <f t="shared" si="1"/>
        <v>1</v>
      </c>
      <c r="O36" s="492">
        <f t="shared" si="2"/>
        <v>0</v>
      </c>
    </row>
    <row r="37" spans="1:15" ht="19.5" customHeight="1" thickBot="1">
      <c r="A37" s="398"/>
      <c r="B37" s="3" t="s">
        <v>256</v>
      </c>
      <c r="C37" s="363"/>
      <c r="D37" s="364">
        <v>995</v>
      </c>
      <c r="E37" s="364">
        <v>926</v>
      </c>
      <c r="F37" s="361">
        <f>D37+E37</f>
        <v>1921</v>
      </c>
      <c r="G37" s="364">
        <v>700</v>
      </c>
      <c r="H37" s="361">
        <f>F37+G37</f>
        <v>2621</v>
      </c>
      <c r="I37" s="364">
        <v>278</v>
      </c>
      <c r="J37" s="361">
        <f>H37+I37</f>
        <v>2899</v>
      </c>
      <c r="K37" s="365">
        <v>-163</v>
      </c>
      <c r="L37" s="438">
        <f>J37+K37</f>
        <v>2736</v>
      </c>
      <c r="M37" s="469">
        <v>2736</v>
      </c>
      <c r="N37" s="452">
        <f t="shared" si="1"/>
        <v>1</v>
      </c>
      <c r="O37" s="492">
        <f t="shared" si="2"/>
        <v>0</v>
      </c>
    </row>
    <row r="38" spans="1:15" ht="19.5" customHeight="1" thickBot="1">
      <c r="A38" s="398"/>
      <c r="B38" s="3" t="s">
        <v>249</v>
      </c>
      <c r="C38" s="363"/>
      <c r="D38" s="364">
        <v>5814</v>
      </c>
      <c r="E38" s="364"/>
      <c r="F38" s="361">
        <f>D38+E38</f>
        <v>5814</v>
      </c>
      <c r="G38" s="364">
        <v>2000</v>
      </c>
      <c r="H38" s="361">
        <f>F38+G38</f>
        <v>7814</v>
      </c>
      <c r="I38" s="364">
        <v>706</v>
      </c>
      <c r="J38" s="361">
        <f>H38+I38</f>
        <v>8520</v>
      </c>
      <c r="K38" s="365">
        <v>-2715</v>
      </c>
      <c r="L38" s="438">
        <f>J38+K38</f>
        <v>5805</v>
      </c>
      <c r="M38" s="469">
        <v>5805</v>
      </c>
      <c r="N38" s="452">
        <f t="shared" si="1"/>
        <v>1</v>
      </c>
      <c r="O38" s="492">
        <f t="shared" si="2"/>
        <v>0</v>
      </c>
    </row>
    <row r="39" spans="1:15" ht="19.5" customHeight="1" thickBot="1">
      <c r="A39" s="398"/>
      <c r="B39" s="9" t="s">
        <v>250</v>
      </c>
      <c r="C39" s="377"/>
      <c r="D39" s="378">
        <v>95</v>
      </c>
      <c r="E39" s="378">
        <v>-95</v>
      </c>
      <c r="F39" s="361">
        <f>D39+E39</f>
        <v>0</v>
      </c>
      <c r="G39" s="378"/>
      <c r="H39" s="361">
        <f>F39+G39</f>
        <v>0</v>
      </c>
      <c r="I39" s="378"/>
      <c r="J39" s="361">
        <f>H39+I39</f>
        <v>0</v>
      </c>
      <c r="K39" s="602">
        <v>69</v>
      </c>
      <c r="L39" s="438">
        <f>J39+K39</f>
        <v>69</v>
      </c>
      <c r="M39" s="475">
        <v>69</v>
      </c>
      <c r="N39" s="452">
        <f t="shared" si="1"/>
        <v>1</v>
      </c>
      <c r="O39" s="492">
        <f t="shared" si="2"/>
        <v>0</v>
      </c>
    </row>
    <row r="40" spans="1:15" ht="19.5" customHeight="1" thickBot="1">
      <c r="A40" s="408"/>
      <c r="B40" s="15" t="s">
        <v>252</v>
      </c>
      <c r="C40" s="374"/>
      <c r="D40" s="375">
        <v>0</v>
      </c>
      <c r="E40" s="375"/>
      <c r="F40" s="361">
        <f>D40+E40</f>
        <v>0</v>
      </c>
      <c r="G40" s="375"/>
      <c r="H40" s="361">
        <f>F40+G40</f>
        <v>0</v>
      </c>
      <c r="I40" s="375"/>
      <c r="J40" s="361">
        <f>H40+I40</f>
        <v>0</v>
      </c>
      <c r="K40" s="433"/>
      <c r="L40" s="438">
        <f>J40+K40</f>
        <v>0</v>
      </c>
      <c r="M40" s="462"/>
      <c r="N40" s="452" t="e">
        <f t="shared" si="1"/>
        <v>#DIV/0!</v>
      </c>
      <c r="O40" s="492">
        <f t="shared" si="2"/>
        <v>0</v>
      </c>
    </row>
    <row r="41" spans="1:15" s="358" customFormat="1" ht="19.5" customHeight="1" thickBot="1">
      <c r="A41" s="397">
        <v>751867</v>
      </c>
      <c r="B41" s="5" t="s">
        <v>519</v>
      </c>
      <c r="C41" s="353">
        <v>1</v>
      </c>
      <c r="D41" s="354">
        <f aca="true" t="shared" si="13" ref="D41:J41">D42+D43+D44</f>
        <v>1317</v>
      </c>
      <c r="E41" s="354">
        <f t="shared" si="13"/>
        <v>10</v>
      </c>
      <c r="F41" s="354">
        <f t="shared" si="13"/>
        <v>1327</v>
      </c>
      <c r="G41" s="354">
        <f t="shared" si="13"/>
        <v>500</v>
      </c>
      <c r="H41" s="354">
        <f t="shared" si="13"/>
        <v>1827</v>
      </c>
      <c r="I41" s="354">
        <f t="shared" si="13"/>
        <v>0</v>
      </c>
      <c r="J41" s="354">
        <f t="shared" si="13"/>
        <v>1827</v>
      </c>
      <c r="K41" s="388">
        <f>K42+K43+K44</f>
        <v>-528</v>
      </c>
      <c r="L41" s="388">
        <f>L42+L43+L44</f>
        <v>1299</v>
      </c>
      <c r="M41" s="460">
        <f>M42+M43+M44</f>
        <v>1299</v>
      </c>
      <c r="N41" s="452">
        <f t="shared" si="1"/>
        <v>1</v>
      </c>
      <c r="O41" s="492">
        <f t="shared" si="2"/>
        <v>0</v>
      </c>
    </row>
    <row r="42" spans="1:15" ht="19.5" customHeight="1" thickBot="1">
      <c r="A42" s="406"/>
      <c r="B42" s="10" t="s">
        <v>244</v>
      </c>
      <c r="C42" s="379"/>
      <c r="D42" s="361">
        <v>737</v>
      </c>
      <c r="E42" s="361">
        <v>8</v>
      </c>
      <c r="F42" s="361">
        <f>D42+E42</f>
        <v>745</v>
      </c>
      <c r="G42" s="361"/>
      <c r="H42" s="361">
        <f>F42+G42</f>
        <v>745</v>
      </c>
      <c r="I42" s="361"/>
      <c r="J42" s="361">
        <f>H42+I42</f>
        <v>745</v>
      </c>
      <c r="K42" s="438">
        <v>-46</v>
      </c>
      <c r="L42" s="438">
        <f>J42+K42</f>
        <v>699</v>
      </c>
      <c r="M42" s="474">
        <v>699</v>
      </c>
      <c r="N42" s="452">
        <f t="shared" si="1"/>
        <v>1</v>
      </c>
      <c r="O42" s="492">
        <f t="shared" si="2"/>
        <v>0</v>
      </c>
    </row>
    <row r="43" spans="1:15" ht="19.5" customHeight="1" thickBot="1">
      <c r="A43" s="398"/>
      <c r="B43" s="11" t="s">
        <v>256</v>
      </c>
      <c r="C43" s="380"/>
      <c r="D43" s="364">
        <v>216</v>
      </c>
      <c r="E43" s="364">
        <v>2</v>
      </c>
      <c r="F43" s="361">
        <f>D43+E43</f>
        <v>218</v>
      </c>
      <c r="G43" s="364"/>
      <c r="H43" s="361">
        <f>F43+G43</f>
        <v>218</v>
      </c>
      <c r="I43" s="364"/>
      <c r="J43" s="361">
        <f>H43+I43</f>
        <v>218</v>
      </c>
      <c r="K43" s="365">
        <v>-46</v>
      </c>
      <c r="L43" s="438">
        <f>J43+K43</f>
        <v>172</v>
      </c>
      <c r="M43" s="469">
        <v>172</v>
      </c>
      <c r="N43" s="452">
        <f t="shared" si="1"/>
        <v>1</v>
      </c>
      <c r="O43" s="492">
        <f t="shared" si="2"/>
        <v>0</v>
      </c>
    </row>
    <row r="44" spans="1:15" ht="19.5" customHeight="1" thickBot="1">
      <c r="A44" s="408"/>
      <c r="B44" s="11" t="s">
        <v>249</v>
      </c>
      <c r="C44" s="380"/>
      <c r="D44" s="364">
        <v>364</v>
      </c>
      <c r="E44" s="364"/>
      <c r="F44" s="361">
        <f>D44+E44</f>
        <v>364</v>
      </c>
      <c r="G44" s="364">
        <v>500</v>
      </c>
      <c r="H44" s="361">
        <f>F44+G44</f>
        <v>864</v>
      </c>
      <c r="I44" s="364"/>
      <c r="J44" s="361">
        <f>H44+I44</f>
        <v>864</v>
      </c>
      <c r="K44" s="365">
        <v>-436</v>
      </c>
      <c r="L44" s="438">
        <f>J44+K44</f>
        <v>428</v>
      </c>
      <c r="M44" s="469">
        <v>428</v>
      </c>
      <c r="N44" s="452">
        <f t="shared" si="1"/>
        <v>1</v>
      </c>
      <c r="O44" s="492">
        <f t="shared" si="2"/>
        <v>0</v>
      </c>
    </row>
    <row r="45" spans="1:15" ht="19.5" customHeight="1" thickBot="1">
      <c r="A45" s="406">
        <v>751878</v>
      </c>
      <c r="B45" s="12" t="s">
        <v>520</v>
      </c>
      <c r="C45" s="382">
        <v>0</v>
      </c>
      <c r="D45" s="383">
        <f aca="true" t="shared" si="14" ref="D45:M45">D46</f>
        <v>3926</v>
      </c>
      <c r="E45" s="383">
        <f t="shared" si="14"/>
        <v>0</v>
      </c>
      <c r="F45" s="383">
        <f t="shared" si="14"/>
        <v>3926</v>
      </c>
      <c r="G45" s="383">
        <f t="shared" si="14"/>
        <v>0</v>
      </c>
      <c r="H45" s="383">
        <f t="shared" si="14"/>
        <v>3926</v>
      </c>
      <c r="I45" s="383">
        <f t="shared" si="14"/>
        <v>0</v>
      </c>
      <c r="J45" s="383">
        <f t="shared" si="14"/>
        <v>3926</v>
      </c>
      <c r="K45" s="536">
        <f t="shared" si="14"/>
        <v>3</v>
      </c>
      <c r="L45" s="536">
        <f t="shared" si="14"/>
        <v>3929</v>
      </c>
      <c r="M45" s="467">
        <f t="shared" si="14"/>
        <v>3929</v>
      </c>
      <c r="N45" s="452">
        <f t="shared" si="1"/>
        <v>1</v>
      </c>
      <c r="O45" s="492">
        <f t="shared" si="2"/>
        <v>0</v>
      </c>
    </row>
    <row r="46" spans="1:15" ht="19.5" customHeight="1" thickBot="1">
      <c r="A46" s="400"/>
      <c r="B46" s="3" t="s">
        <v>249</v>
      </c>
      <c r="C46" s="363"/>
      <c r="D46" s="364">
        <v>3926</v>
      </c>
      <c r="E46" s="376"/>
      <c r="F46" s="375">
        <f>D46+E46</f>
        <v>3926</v>
      </c>
      <c r="G46" s="376"/>
      <c r="H46" s="375">
        <f>F46+G46</f>
        <v>3926</v>
      </c>
      <c r="I46" s="376"/>
      <c r="J46" s="375">
        <f>H46+I46</f>
        <v>3926</v>
      </c>
      <c r="K46" s="495">
        <v>3</v>
      </c>
      <c r="L46" s="433">
        <f>J46+K46</f>
        <v>3929</v>
      </c>
      <c r="M46" s="476">
        <v>3929</v>
      </c>
      <c r="N46" s="452">
        <f t="shared" si="1"/>
        <v>1</v>
      </c>
      <c r="O46" s="492">
        <f t="shared" si="2"/>
        <v>0</v>
      </c>
    </row>
    <row r="47" spans="1:15" s="384" customFormat="1" ht="19.5" customHeight="1">
      <c r="A47" s="634" t="s">
        <v>257</v>
      </c>
      <c r="B47" s="634"/>
      <c r="C47" s="634"/>
      <c r="D47" s="634"/>
      <c r="E47" s="633"/>
      <c r="F47" s="633"/>
      <c r="G47" s="633"/>
      <c r="K47" s="256"/>
      <c r="L47" s="256"/>
      <c r="M47" s="477"/>
      <c r="N47" s="478"/>
      <c r="O47" s="492">
        <f t="shared" si="2"/>
        <v>0</v>
      </c>
    </row>
    <row r="48" spans="1:15" s="384" customFormat="1" ht="19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232"/>
      <c r="L48" s="232"/>
      <c r="M48" s="479"/>
      <c r="N48" s="480"/>
      <c r="O48" s="492">
        <f t="shared" si="2"/>
        <v>0</v>
      </c>
    </row>
    <row r="49" spans="1:15" s="384" customFormat="1" ht="19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232"/>
      <c r="L49" s="232"/>
      <c r="M49" s="479"/>
      <c r="N49" s="480"/>
      <c r="O49" s="492">
        <f t="shared" si="2"/>
        <v>0</v>
      </c>
    </row>
    <row r="50" spans="1:15" s="384" customFormat="1" ht="19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232"/>
      <c r="L50" s="232"/>
      <c r="M50" s="479"/>
      <c r="N50" s="480"/>
      <c r="O50" s="492">
        <f t="shared" si="2"/>
        <v>0</v>
      </c>
    </row>
    <row r="51" spans="1:15" s="384" customFormat="1" ht="19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232"/>
      <c r="L51" s="232"/>
      <c r="M51" s="479"/>
      <c r="N51" s="480"/>
      <c r="O51" s="492">
        <f t="shared" si="2"/>
        <v>0</v>
      </c>
    </row>
    <row r="52" spans="1:15" s="384" customFormat="1" ht="63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232"/>
      <c r="L52" s="232"/>
      <c r="M52" s="479"/>
      <c r="N52" s="480"/>
      <c r="O52" s="492">
        <f t="shared" si="2"/>
        <v>0</v>
      </c>
    </row>
    <row r="53" spans="1:15" s="384" customFormat="1" ht="19.5" customHeight="1">
      <c r="A53" s="203" t="s">
        <v>588</v>
      </c>
      <c r="B53" s="13"/>
      <c r="C53" s="13"/>
      <c r="D53" s="14"/>
      <c r="E53" s="14"/>
      <c r="F53" s="14"/>
      <c r="G53" s="14"/>
      <c r="H53" s="14"/>
      <c r="I53" s="14"/>
      <c r="J53" s="14"/>
      <c r="K53" s="603"/>
      <c r="L53" s="603"/>
      <c r="M53" s="481"/>
      <c r="N53" s="482"/>
      <c r="O53" s="492">
        <f t="shared" si="2"/>
        <v>0</v>
      </c>
    </row>
    <row r="54" spans="1:15" ht="19.5" customHeight="1">
      <c r="A54" s="203" t="s">
        <v>580</v>
      </c>
      <c r="O54" s="492">
        <f t="shared" si="2"/>
        <v>0</v>
      </c>
    </row>
    <row r="55" spans="1:15" ht="19.5" customHeight="1" thickBot="1">
      <c r="A55" s="409"/>
      <c r="O55" s="492">
        <f t="shared" si="2"/>
        <v>0</v>
      </c>
    </row>
    <row r="56" spans="1:15" s="2" customFormat="1" ht="19.5" customHeight="1" thickBot="1">
      <c r="A56" s="635" t="s">
        <v>242</v>
      </c>
      <c r="B56" s="635"/>
      <c r="C56" s="340" t="s">
        <v>243</v>
      </c>
      <c r="D56" s="341" t="s">
        <v>192</v>
      </c>
      <c r="E56" s="341" t="s">
        <v>461</v>
      </c>
      <c r="F56" s="341" t="s">
        <v>462</v>
      </c>
      <c r="G56" s="341" t="s">
        <v>510</v>
      </c>
      <c r="H56" s="341" t="s">
        <v>462</v>
      </c>
      <c r="I56" s="341" t="s">
        <v>554</v>
      </c>
      <c r="J56" s="341" t="s">
        <v>462</v>
      </c>
      <c r="K56" s="527" t="s">
        <v>561</v>
      </c>
      <c r="L56" s="527" t="s">
        <v>462</v>
      </c>
      <c r="M56" s="451" t="s">
        <v>562</v>
      </c>
      <c r="N56" s="452" t="s">
        <v>563</v>
      </c>
      <c r="O56" s="492" t="e">
        <f t="shared" si="2"/>
        <v>#VALUE!</v>
      </c>
    </row>
    <row r="57" spans="1:15" s="358" customFormat="1" ht="19.5" customHeight="1" thickBot="1">
      <c r="A57" s="397">
        <v>751922</v>
      </c>
      <c r="B57" s="5" t="s">
        <v>522</v>
      </c>
      <c r="C57" s="353"/>
      <c r="D57" s="354">
        <f aca="true" t="shared" si="15" ref="D57:M57">D58</f>
        <v>21764</v>
      </c>
      <c r="E57" s="354">
        <f t="shared" si="15"/>
        <v>0</v>
      </c>
      <c r="F57" s="354">
        <f t="shared" si="15"/>
        <v>21764</v>
      </c>
      <c r="G57" s="354">
        <f t="shared" si="15"/>
        <v>0</v>
      </c>
      <c r="H57" s="354">
        <f t="shared" si="15"/>
        <v>21764</v>
      </c>
      <c r="I57" s="354">
        <f t="shared" si="15"/>
        <v>0</v>
      </c>
      <c r="J57" s="354">
        <f t="shared" si="15"/>
        <v>21764</v>
      </c>
      <c r="K57" s="388">
        <f t="shared" si="15"/>
        <v>-1541</v>
      </c>
      <c r="L57" s="388">
        <f t="shared" si="15"/>
        <v>20223</v>
      </c>
      <c r="M57" s="460">
        <f t="shared" si="15"/>
        <v>20223</v>
      </c>
      <c r="N57" s="483">
        <f>M57/L57</f>
        <v>1</v>
      </c>
      <c r="O57" s="492">
        <f t="shared" si="2"/>
        <v>0</v>
      </c>
    </row>
    <row r="58" spans="1:15" ht="19.5" customHeight="1" thickBot="1">
      <c r="A58" s="398"/>
      <c r="B58" s="3" t="s">
        <v>251</v>
      </c>
      <c r="C58" s="356"/>
      <c r="D58" s="357">
        <v>21764</v>
      </c>
      <c r="E58" s="357"/>
      <c r="F58" s="357">
        <f>D58+E58</f>
        <v>21764</v>
      </c>
      <c r="G58" s="357"/>
      <c r="H58" s="357">
        <f>F58+G58</f>
        <v>21764</v>
      </c>
      <c r="I58" s="357"/>
      <c r="J58" s="357">
        <f>H58+I58</f>
        <v>21764</v>
      </c>
      <c r="K58" s="385">
        <v>-1541</v>
      </c>
      <c r="L58" s="385">
        <f>J58+K58</f>
        <v>20223</v>
      </c>
      <c r="M58" s="465">
        <v>20223</v>
      </c>
      <c r="N58" s="483">
        <f aca="true" t="shared" si="16" ref="N58:N100">M58/L58</f>
        <v>1</v>
      </c>
      <c r="O58" s="492">
        <f t="shared" si="2"/>
        <v>0</v>
      </c>
    </row>
    <row r="59" spans="1:15" ht="19.5" customHeight="1" thickBot="1">
      <c r="A59" s="397">
        <v>751999</v>
      </c>
      <c r="B59" s="5" t="s">
        <v>258</v>
      </c>
      <c r="C59" s="353"/>
      <c r="D59" s="354">
        <f aca="true" t="shared" si="17" ref="D59:M59">D60</f>
        <v>2500</v>
      </c>
      <c r="E59" s="354">
        <f t="shared" si="17"/>
        <v>-2500</v>
      </c>
      <c r="F59" s="354">
        <f t="shared" si="17"/>
        <v>0</v>
      </c>
      <c r="G59" s="354">
        <f t="shared" si="17"/>
        <v>0</v>
      </c>
      <c r="H59" s="354">
        <f t="shared" si="17"/>
        <v>0</v>
      </c>
      <c r="I59" s="354">
        <f t="shared" si="17"/>
        <v>0</v>
      </c>
      <c r="J59" s="354">
        <f t="shared" si="17"/>
        <v>0</v>
      </c>
      <c r="K59" s="388">
        <f t="shared" si="17"/>
        <v>0</v>
      </c>
      <c r="L59" s="388">
        <f t="shared" si="17"/>
        <v>0</v>
      </c>
      <c r="M59" s="460">
        <f t="shared" si="17"/>
        <v>0</v>
      </c>
      <c r="N59" s="483" t="e">
        <f t="shared" si="16"/>
        <v>#DIV/0!</v>
      </c>
      <c r="O59" s="492">
        <f t="shared" si="2"/>
        <v>0</v>
      </c>
    </row>
    <row r="60" spans="1:15" ht="19.5" customHeight="1" thickBot="1">
      <c r="A60" s="398"/>
      <c r="B60" s="7" t="s">
        <v>250</v>
      </c>
      <c r="C60" s="356"/>
      <c r="D60" s="385">
        <v>2500</v>
      </c>
      <c r="E60" s="385">
        <v>-2500</v>
      </c>
      <c r="F60" s="385">
        <f>D60+E60</f>
        <v>0</v>
      </c>
      <c r="G60" s="385"/>
      <c r="H60" s="385">
        <f>F60+G60</f>
        <v>0</v>
      </c>
      <c r="I60" s="385"/>
      <c r="J60" s="385">
        <f>H60+I60</f>
        <v>0</v>
      </c>
      <c r="K60" s="385"/>
      <c r="L60" s="385">
        <f>J60+K60</f>
        <v>0</v>
      </c>
      <c r="M60" s="465">
        <v>0</v>
      </c>
      <c r="N60" s="483" t="e">
        <f t="shared" si="16"/>
        <v>#DIV/0!</v>
      </c>
      <c r="O60" s="492">
        <f t="shared" si="2"/>
        <v>0</v>
      </c>
    </row>
    <row r="61" spans="1:15" s="358" customFormat="1" ht="19.5" customHeight="1" thickBot="1">
      <c r="A61" s="397">
        <v>801115</v>
      </c>
      <c r="B61" s="5" t="s">
        <v>259</v>
      </c>
      <c r="C61" s="353"/>
      <c r="D61" s="354">
        <f aca="true" t="shared" si="18" ref="D61:M61">D62</f>
        <v>2418</v>
      </c>
      <c r="E61" s="354">
        <f t="shared" si="18"/>
        <v>1000</v>
      </c>
      <c r="F61" s="354">
        <f t="shared" si="18"/>
        <v>3418</v>
      </c>
      <c r="G61" s="354">
        <f t="shared" si="18"/>
        <v>2500</v>
      </c>
      <c r="H61" s="354">
        <f t="shared" si="18"/>
        <v>5918</v>
      </c>
      <c r="I61" s="354">
        <f t="shared" si="18"/>
        <v>0</v>
      </c>
      <c r="J61" s="354">
        <f t="shared" si="18"/>
        <v>5918</v>
      </c>
      <c r="K61" s="388">
        <f t="shared" si="18"/>
        <v>-1552</v>
      </c>
      <c r="L61" s="388">
        <f t="shared" si="18"/>
        <v>4366</v>
      </c>
      <c r="M61" s="460">
        <f t="shared" si="18"/>
        <v>4366</v>
      </c>
      <c r="N61" s="483">
        <f t="shared" si="16"/>
        <v>1</v>
      </c>
      <c r="O61" s="492">
        <f t="shared" si="2"/>
        <v>0</v>
      </c>
    </row>
    <row r="62" spans="1:15" ht="19.5" customHeight="1" thickBot="1">
      <c r="A62" s="406"/>
      <c r="B62" s="7" t="s">
        <v>260</v>
      </c>
      <c r="C62" s="356"/>
      <c r="D62" s="357">
        <v>2418</v>
      </c>
      <c r="E62" s="357">
        <v>1000</v>
      </c>
      <c r="F62" s="357">
        <f>D62+E62</f>
        <v>3418</v>
      </c>
      <c r="G62" s="357">
        <v>2500</v>
      </c>
      <c r="H62" s="357">
        <f>F62+G62</f>
        <v>5918</v>
      </c>
      <c r="I62" s="357"/>
      <c r="J62" s="357">
        <f>H62+I62</f>
        <v>5918</v>
      </c>
      <c r="K62" s="385">
        <v>-1552</v>
      </c>
      <c r="L62" s="385">
        <f>J62+K62</f>
        <v>4366</v>
      </c>
      <c r="M62" s="465">
        <v>4366</v>
      </c>
      <c r="N62" s="483">
        <f t="shared" si="16"/>
        <v>1</v>
      </c>
      <c r="O62" s="492">
        <f t="shared" si="2"/>
        <v>0</v>
      </c>
    </row>
    <row r="63" spans="1:15" ht="19.5" customHeight="1" thickBot="1">
      <c r="A63" s="408"/>
      <c r="B63" s="15" t="s">
        <v>261</v>
      </c>
      <c r="C63" s="374"/>
      <c r="D63" s="375">
        <v>40</v>
      </c>
      <c r="E63" s="375"/>
      <c r="F63" s="376">
        <f>D63+E63</f>
        <v>40</v>
      </c>
      <c r="G63" s="375"/>
      <c r="H63" s="357">
        <f>F63+G63</f>
        <v>40</v>
      </c>
      <c r="I63" s="375"/>
      <c r="J63" s="376">
        <f>H63+I63</f>
        <v>40</v>
      </c>
      <c r="K63" s="433"/>
      <c r="L63" s="433">
        <f>J63+K63</f>
        <v>40</v>
      </c>
      <c r="M63" s="462">
        <v>40</v>
      </c>
      <c r="N63" s="483">
        <f t="shared" si="16"/>
        <v>1</v>
      </c>
      <c r="O63" s="492">
        <f t="shared" si="2"/>
        <v>0</v>
      </c>
    </row>
    <row r="64" spans="1:15" s="358" customFormat="1" ht="19.5" customHeight="1" thickBot="1">
      <c r="A64" s="397">
        <v>801214</v>
      </c>
      <c r="B64" s="5" t="s">
        <v>512</v>
      </c>
      <c r="C64" s="353"/>
      <c r="D64" s="354">
        <f aca="true" t="shared" si="19" ref="D64:J64">D65+D66</f>
        <v>5480</v>
      </c>
      <c r="E64" s="354">
        <f t="shared" si="19"/>
        <v>2500</v>
      </c>
      <c r="F64" s="354">
        <f t="shared" si="19"/>
        <v>7980</v>
      </c>
      <c r="G64" s="354">
        <f t="shared" si="19"/>
        <v>2000</v>
      </c>
      <c r="H64" s="354">
        <f t="shared" si="19"/>
        <v>9980</v>
      </c>
      <c r="I64" s="354">
        <f t="shared" si="19"/>
        <v>0</v>
      </c>
      <c r="J64" s="354">
        <f t="shared" si="19"/>
        <v>9980</v>
      </c>
      <c r="K64" s="388">
        <f>K65+K66</f>
        <v>0</v>
      </c>
      <c r="L64" s="388">
        <f>L65+L66</f>
        <v>9980</v>
      </c>
      <c r="M64" s="460">
        <f>M65+M66</f>
        <v>9166</v>
      </c>
      <c r="N64" s="483">
        <f t="shared" si="16"/>
        <v>0.9184368737474949</v>
      </c>
      <c r="O64" s="492">
        <f t="shared" si="2"/>
        <v>814</v>
      </c>
    </row>
    <row r="65" spans="1:15" s="358" customFormat="1" ht="19.5" customHeight="1" thickBot="1">
      <c r="A65" s="406"/>
      <c r="B65" s="7" t="s">
        <v>249</v>
      </c>
      <c r="C65" s="386"/>
      <c r="D65" s="357">
        <v>5440</v>
      </c>
      <c r="E65" s="357">
        <v>2500</v>
      </c>
      <c r="F65" s="357">
        <f>D65+E65</f>
        <v>7940</v>
      </c>
      <c r="G65" s="357">
        <v>2000</v>
      </c>
      <c r="H65" s="357">
        <f>F65+G65</f>
        <v>9940</v>
      </c>
      <c r="I65" s="357"/>
      <c r="J65" s="357">
        <f>H65+I65</f>
        <v>9940</v>
      </c>
      <c r="K65" s="385"/>
      <c r="L65" s="385">
        <f>J65+K65</f>
        <v>9940</v>
      </c>
      <c r="M65" s="465">
        <v>9126</v>
      </c>
      <c r="N65" s="483">
        <f t="shared" si="16"/>
        <v>0.9181086519114688</v>
      </c>
      <c r="O65" s="492">
        <f t="shared" si="2"/>
        <v>814</v>
      </c>
    </row>
    <row r="66" spans="1:15" ht="19.5" customHeight="1" thickBot="1">
      <c r="A66" s="408"/>
      <c r="B66" s="9" t="s">
        <v>261</v>
      </c>
      <c r="C66" s="377"/>
      <c r="D66" s="378">
        <v>40</v>
      </c>
      <c r="E66" s="378"/>
      <c r="F66" s="376">
        <f>D66+E66</f>
        <v>40</v>
      </c>
      <c r="G66" s="375"/>
      <c r="H66" s="375">
        <f>F66+G66</f>
        <v>40</v>
      </c>
      <c r="I66" s="375"/>
      <c r="J66" s="375">
        <f>H66+I66</f>
        <v>40</v>
      </c>
      <c r="K66" s="433"/>
      <c r="L66" s="433">
        <f>J66+K66</f>
        <v>40</v>
      </c>
      <c r="M66" s="462">
        <v>40</v>
      </c>
      <c r="N66" s="483">
        <f t="shared" si="16"/>
        <v>1</v>
      </c>
      <c r="O66" s="492">
        <f t="shared" si="2"/>
        <v>0</v>
      </c>
    </row>
    <row r="67" spans="1:15" ht="19.5" customHeight="1" thickBot="1">
      <c r="A67" s="397">
        <v>851219</v>
      </c>
      <c r="B67" s="5" t="s">
        <v>523</v>
      </c>
      <c r="C67" s="353">
        <v>5</v>
      </c>
      <c r="D67" s="354">
        <f aca="true" t="shared" si="20" ref="D67:J67">D68+D69+D70+D71+D72</f>
        <v>20529</v>
      </c>
      <c r="E67" s="354">
        <f t="shared" si="20"/>
        <v>362</v>
      </c>
      <c r="F67" s="354">
        <f t="shared" si="20"/>
        <v>20891</v>
      </c>
      <c r="G67" s="354">
        <f t="shared" si="20"/>
        <v>291</v>
      </c>
      <c r="H67" s="354">
        <f t="shared" si="20"/>
        <v>21182</v>
      </c>
      <c r="I67" s="354">
        <f t="shared" si="20"/>
        <v>0</v>
      </c>
      <c r="J67" s="354">
        <f t="shared" si="20"/>
        <v>21182</v>
      </c>
      <c r="K67" s="388">
        <f>K68+K69+K70+K71+K72+K73</f>
        <v>-1646</v>
      </c>
      <c r="L67" s="388">
        <f>L68+L69+L70+L71+L72+L73</f>
        <v>19536</v>
      </c>
      <c r="M67" s="460">
        <f>M68+M69+M70+M71+M72+M73</f>
        <v>19256</v>
      </c>
      <c r="N67" s="483">
        <f t="shared" si="16"/>
        <v>0.9856674856674856</v>
      </c>
      <c r="O67" s="492">
        <f t="shared" si="2"/>
        <v>280</v>
      </c>
    </row>
    <row r="68" spans="1:15" ht="19.5" customHeight="1" thickBot="1">
      <c r="A68" s="406"/>
      <c r="B68" s="6" t="s">
        <v>244</v>
      </c>
      <c r="C68" s="360"/>
      <c r="D68" s="361">
        <v>11098</v>
      </c>
      <c r="E68" s="361">
        <v>274</v>
      </c>
      <c r="F68" s="361">
        <f>D68+E68</f>
        <v>11372</v>
      </c>
      <c r="G68" s="361"/>
      <c r="H68" s="361">
        <f>F68+G68</f>
        <v>11372</v>
      </c>
      <c r="I68" s="361"/>
      <c r="J68" s="361">
        <f>H68+I68</f>
        <v>11372</v>
      </c>
      <c r="K68" s="438">
        <v>134</v>
      </c>
      <c r="L68" s="438">
        <f aca="true" t="shared" si="21" ref="L68:L73">J68+K68</f>
        <v>11506</v>
      </c>
      <c r="M68" s="474">
        <v>11506</v>
      </c>
      <c r="N68" s="483">
        <f t="shared" si="16"/>
        <v>1</v>
      </c>
      <c r="O68" s="492">
        <f t="shared" si="2"/>
        <v>0</v>
      </c>
    </row>
    <row r="69" spans="1:15" ht="19.5" customHeight="1" thickBot="1">
      <c r="A69" s="398"/>
      <c r="B69" s="3" t="s">
        <v>256</v>
      </c>
      <c r="C69" s="363"/>
      <c r="D69" s="364">
        <v>3536</v>
      </c>
      <c r="E69" s="364">
        <v>88</v>
      </c>
      <c r="F69" s="361">
        <f>D69+E69</f>
        <v>3624</v>
      </c>
      <c r="G69" s="364"/>
      <c r="H69" s="361">
        <f>F69+G69</f>
        <v>3624</v>
      </c>
      <c r="I69" s="364"/>
      <c r="J69" s="361">
        <f>H69+I69</f>
        <v>3624</v>
      </c>
      <c r="K69" s="365">
        <v>-233</v>
      </c>
      <c r="L69" s="438">
        <f t="shared" si="21"/>
        <v>3391</v>
      </c>
      <c r="M69" s="469">
        <v>3391</v>
      </c>
      <c r="N69" s="483">
        <f t="shared" si="16"/>
        <v>1</v>
      </c>
      <c r="O69" s="492">
        <f t="shared" si="2"/>
        <v>0</v>
      </c>
    </row>
    <row r="70" spans="1:15" ht="19.5" customHeight="1" thickBot="1">
      <c r="A70" s="398"/>
      <c r="B70" s="3" t="s">
        <v>249</v>
      </c>
      <c r="C70" s="363"/>
      <c r="D70" s="364">
        <v>4957</v>
      </c>
      <c r="E70" s="364"/>
      <c r="F70" s="361">
        <f>D70+E70</f>
        <v>4957</v>
      </c>
      <c r="G70" s="364">
        <v>291</v>
      </c>
      <c r="H70" s="361">
        <f>F70+G70</f>
        <v>5248</v>
      </c>
      <c r="I70" s="364"/>
      <c r="J70" s="361">
        <f>H70+I70</f>
        <v>5248</v>
      </c>
      <c r="K70" s="365">
        <v>-1547</v>
      </c>
      <c r="L70" s="438">
        <f t="shared" si="21"/>
        <v>3701</v>
      </c>
      <c r="M70" s="469">
        <v>3701</v>
      </c>
      <c r="N70" s="483">
        <f t="shared" si="16"/>
        <v>1</v>
      </c>
      <c r="O70" s="492">
        <f t="shared" si="2"/>
        <v>0</v>
      </c>
    </row>
    <row r="71" spans="1:15" ht="19.5" customHeight="1" thickBot="1">
      <c r="A71" s="398"/>
      <c r="B71" s="3" t="s">
        <v>250</v>
      </c>
      <c r="C71" s="363"/>
      <c r="D71" s="364">
        <v>131</v>
      </c>
      <c r="E71" s="364"/>
      <c r="F71" s="361">
        <f>D71+E71</f>
        <v>131</v>
      </c>
      <c r="G71" s="364"/>
      <c r="H71" s="361">
        <f>F71+G71</f>
        <v>131</v>
      </c>
      <c r="I71" s="364"/>
      <c r="J71" s="361">
        <f>H71+I71</f>
        <v>131</v>
      </c>
      <c r="K71" s="365"/>
      <c r="L71" s="438">
        <f t="shared" si="21"/>
        <v>131</v>
      </c>
      <c r="M71" s="469">
        <v>113</v>
      </c>
      <c r="N71" s="483">
        <f t="shared" si="16"/>
        <v>0.8625954198473282</v>
      </c>
      <c r="O71" s="492">
        <f t="shared" si="2"/>
        <v>18</v>
      </c>
    </row>
    <row r="72" spans="1:15" ht="19.5" customHeight="1" thickBot="1">
      <c r="A72" s="398"/>
      <c r="B72" s="9" t="s">
        <v>251</v>
      </c>
      <c r="C72" s="374"/>
      <c r="D72" s="375">
        <v>807</v>
      </c>
      <c r="E72" s="375"/>
      <c r="F72" s="361">
        <f>D72+E72</f>
        <v>807</v>
      </c>
      <c r="G72" s="375"/>
      <c r="H72" s="361">
        <f>F72+G72</f>
        <v>807</v>
      </c>
      <c r="I72" s="375"/>
      <c r="J72" s="357">
        <f>H72+I72</f>
        <v>807</v>
      </c>
      <c r="K72" s="602">
        <v>-30</v>
      </c>
      <c r="L72" s="385">
        <f t="shared" si="21"/>
        <v>777</v>
      </c>
      <c r="M72" s="462">
        <v>515</v>
      </c>
      <c r="N72" s="483">
        <f t="shared" si="16"/>
        <v>0.6628056628056628</v>
      </c>
      <c r="O72" s="492">
        <f t="shared" si="2"/>
        <v>262</v>
      </c>
    </row>
    <row r="73" spans="1:15" ht="19.5" customHeight="1" thickBot="1">
      <c r="A73" s="408"/>
      <c r="B73" s="15" t="s">
        <v>261</v>
      </c>
      <c r="C73" s="391"/>
      <c r="D73" s="392"/>
      <c r="E73" s="392"/>
      <c r="F73" s="357"/>
      <c r="G73" s="392"/>
      <c r="H73" s="357"/>
      <c r="I73" s="392"/>
      <c r="J73" s="376"/>
      <c r="K73" s="433">
        <v>30</v>
      </c>
      <c r="L73" s="433">
        <f t="shared" si="21"/>
        <v>30</v>
      </c>
      <c r="M73" s="464">
        <v>30</v>
      </c>
      <c r="N73" s="483">
        <f t="shared" si="16"/>
        <v>1</v>
      </c>
      <c r="O73" s="492">
        <f t="shared" si="2"/>
        <v>0</v>
      </c>
    </row>
    <row r="74" spans="1:15" s="358" customFormat="1" ht="19.5" customHeight="1" thickBot="1">
      <c r="A74" s="397">
        <v>851286</v>
      </c>
      <c r="B74" s="5" t="s">
        <v>524</v>
      </c>
      <c r="C74" s="353">
        <v>2</v>
      </c>
      <c r="D74" s="354">
        <f aca="true" t="shared" si="22" ref="D74:J74">D75+D76+D77+D78</f>
        <v>4862</v>
      </c>
      <c r="E74" s="354">
        <f t="shared" si="22"/>
        <v>31</v>
      </c>
      <c r="F74" s="354">
        <f t="shared" si="22"/>
        <v>4893</v>
      </c>
      <c r="G74" s="354">
        <f t="shared" si="22"/>
        <v>0</v>
      </c>
      <c r="H74" s="354">
        <f t="shared" si="22"/>
        <v>4893</v>
      </c>
      <c r="I74" s="354">
        <f t="shared" si="22"/>
        <v>0</v>
      </c>
      <c r="J74" s="354">
        <f t="shared" si="22"/>
        <v>4893</v>
      </c>
      <c r="K74" s="388">
        <f>K75+K76+K77+K78</f>
        <v>-1628</v>
      </c>
      <c r="L74" s="388">
        <f>L75+L76+L77+L78</f>
        <v>3265</v>
      </c>
      <c r="M74" s="460">
        <f>M75+M76+M77+M78</f>
        <v>3122</v>
      </c>
      <c r="N74" s="483">
        <f t="shared" si="16"/>
        <v>0.9562021439509955</v>
      </c>
      <c r="O74" s="492">
        <f t="shared" si="2"/>
        <v>143</v>
      </c>
    </row>
    <row r="75" spans="1:15" ht="19.5" customHeight="1" thickBot="1">
      <c r="A75" s="406"/>
      <c r="B75" s="6" t="s">
        <v>244</v>
      </c>
      <c r="C75" s="360"/>
      <c r="D75" s="361">
        <v>853</v>
      </c>
      <c r="E75" s="361">
        <v>23</v>
      </c>
      <c r="F75" s="361">
        <f>D75+E75</f>
        <v>876</v>
      </c>
      <c r="G75" s="361"/>
      <c r="H75" s="361">
        <f>F75+G75</f>
        <v>876</v>
      </c>
      <c r="I75" s="361"/>
      <c r="J75" s="361">
        <f>H75+I75</f>
        <v>876</v>
      </c>
      <c r="K75" s="438"/>
      <c r="L75" s="438">
        <f>J75+K75</f>
        <v>876</v>
      </c>
      <c r="M75" s="474">
        <v>795</v>
      </c>
      <c r="N75" s="483">
        <f t="shared" si="16"/>
        <v>0.9075342465753424</v>
      </c>
      <c r="O75" s="492">
        <f aca="true" t="shared" si="23" ref="O75:O140">L75-M75</f>
        <v>81</v>
      </c>
    </row>
    <row r="76" spans="1:15" ht="19.5" customHeight="1" thickBot="1">
      <c r="A76" s="398"/>
      <c r="B76" s="3" t="s">
        <v>256</v>
      </c>
      <c r="C76" s="363"/>
      <c r="D76" s="364">
        <v>247</v>
      </c>
      <c r="E76" s="364">
        <v>8</v>
      </c>
      <c r="F76" s="361">
        <f>D76+E76</f>
        <v>255</v>
      </c>
      <c r="G76" s="364"/>
      <c r="H76" s="361">
        <f>F76+G76</f>
        <v>255</v>
      </c>
      <c r="I76" s="364"/>
      <c r="J76" s="361">
        <f>H76+I76</f>
        <v>255</v>
      </c>
      <c r="K76" s="365"/>
      <c r="L76" s="438">
        <f>J76+K76</f>
        <v>255</v>
      </c>
      <c r="M76" s="469">
        <v>227</v>
      </c>
      <c r="N76" s="483">
        <f t="shared" si="16"/>
        <v>0.8901960784313725</v>
      </c>
      <c r="O76" s="492">
        <f t="shared" si="23"/>
        <v>28</v>
      </c>
    </row>
    <row r="77" spans="1:15" ht="19.5" customHeight="1" thickBot="1">
      <c r="A77" s="398"/>
      <c r="B77" s="3" t="s">
        <v>249</v>
      </c>
      <c r="C77" s="363"/>
      <c r="D77" s="364">
        <v>3728</v>
      </c>
      <c r="E77" s="364"/>
      <c r="F77" s="361">
        <f>D77+E77</f>
        <v>3728</v>
      </c>
      <c r="G77" s="364"/>
      <c r="H77" s="361">
        <f>F77+G77</f>
        <v>3728</v>
      </c>
      <c r="I77" s="364"/>
      <c r="J77" s="361">
        <f>H77+I77</f>
        <v>3728</v>
      </c>
      <c r="K77" s="365">
        <v>-1628</v>
      </c>
      <c r="L77" s="438">
        <f>J77+K77</f>
        <v>2100</v>
      </c>
      <c r="M77" s="469">
        <v>2100</v>
      </c>
      <c r="N77" s="483">
        <f t="shared" si="16"/>
        <v>1</v>
      </c>
      <c r="O77" s="492">
        <f t="shared" si="23"/>
        <v>0</v>
      </c>
    </row>
    <row r="78" spans="1:15" ht="19.5" customHeight="1" thickBot="1">
      <c r="A78" s="408"/>
      <c r="B78" s="3" t="s">
        <v>250</v>
      </c>
      <c r="C78" s="363"/>
      <c r="D78" s="364">
        <v>34</v>
      </c>
      <c r="E78" s="364"/>
      <c r="F78" s="361">
        <f>D78+E78</f>
        <v>34</v>
      </c>
      <c r="G78" s="364"/>
      <c r="H78" s="361">
        <f>F78+G78</f>
        <v>34</v>
      </c>
      <c r="I78" s="364"/>
      <c r="J78" s="361">
        <f>H78+I78</f>
        <v>34</v>
      </c>
      <c r="K78" s="365"/>
      <c r="L78" s="438">
        <f>J78+K78</f>
        <v>34</v>
      </c>
      <c r="M78" s="469">
        <v>0</v>
      </c>
      <c r="N78" s="483">
        <f t="shared" si="16"/>
        <v>0</v>
      </c>
      <c r="O78" s="492">
        <f t="shared" si="23"/>
        <v>34</v>
      </c>
    </row>
    <row r="79" spans="1:15" ht="19.5" customHeight="1" thickBot="1">
      <c r="A79" s="397">
        <v>851297</v>
      </c>
      <c r="B79" s="5" t="s">
        <v>525</v>
      </c>
      <c r="C79" s="353">
        <v>2</v>
      </c>
      <c r="D79" s="354">
        <f aca="true" t="shared" si="24" ref="D79:J79">D80+D81+D82+D83</f>
        <v>5470</v>
      </c>
      <c r="E79" s="354">
        <f t="shared" si="24"/>
        <v>148</v>
      </c>
      <c r="F79" s="354">
        <f t="shared" si="24"/>
        <v>5618</v>
      </c>
      <c r="G79" s="354">
        <f t="shared" si="24"/>
        <v>500</v>
      </c>
      <c r="H79" s="354">
        <f t="shared" si="24"/>
        <v>6118</v>
      </c>
      <c r="I79" s="354">
        <f t="shared" si="24"/>
        <v>0</v>
      </c>
      <c r="J79" s="354">
        <f t="shared" si="24"/>
        <v>6118</v>
      </c>
      <c r="K79" s="388">
        <f>K80+K81+K82+K83</f>
        <v>-706</v>
      </c>
      <c r="L79" s="388">
        <f>L80+L81+L82+L83</f>
        <v>5412</v>
      </c>
      <c r="M79" s="460">
        <f>M80+M81+M82+M83</f>
        <v>5319</v>
      </c>
      <c r="N79" s="483">
        <f t="shared" si="16"/>
        <v>0.9828159645232816</v>
      </c>
      <c r="O79" s="492">
        <f t="shared" si="23"/>
        <v>93</v>
      </c>
    </row>
    <row r="80" spans="1:15" ht="19.5" customHeight="1" thickBot="1">
      <c r="A80" s="406"/>
      <c r="B80" s="6" t="s">
        <v>244</v>
      </c>
      <c r="C80" s="360"/>
      <c r="D80" s="361">
        <v>3555</v>
      </c>
      <c r="E80" s="361">
        <v>112</v>
      </c>
      <c r="F80" s="361">
        <f>D80+E80</f>
        <v>3667</v>
      </c>
      <c r="G80" s="361"/>
      <c r="H80" s="361">
        <f>F80+G80</f>
        <v>3667</v>
      </c>
      <c r="I80" s="361"/>
      <c r="J80" s="361">
        <f>H80+I80</f>
        <v>3667</v>
      </c>
      <c r="K80" s="438">
        <v>13</v>
      </c>
      <c r="L80" s="438">
        <f>J80+K80</f>
        <v>3680</v>
      </c>
      <c r="M80" s="474">
        <v>3680</v>
      </c>
      <c r="N80" s="483">
        <f t="shared" si="16"/>
        <v>1</v>
      </c>
      <c r="O80" s="492">
        <f t="shared" si="23"/>
        <v>0</v>
      </c>
    </row>
    <row r="81" spans="1:15" ht="19.5" customHeight="1" thickBot="1">
      <c r="A81" s="398"/>
      <c r="B81" s="3" t="s">
        <v>256</v>
      </c>
      <c r="C81" s="363"/>
      <c r="D81" s="364">
        <v>1108</v>
      </c>
      <c r="E81" s="364">
        <v>36</v>
      </c>
      <c r="F81" s="361">
        <f>D81+E81</f>
        <v>1144</v>
      </c>
      <c r="G81" s="364"/>
      <c r="H81" s="361">
        <f>F81+G81</f>
        <v>1144</v>
      </c>
      <c r="I81" s="364"/>
      <c r="J81" s="361">
        <f>H81+I81</f>
        <v>1144</v>
      </c>
      <c r="K81" s="365">
        <v>-12</v>
      </c>
      <c r="L81" s="438">
        <f>J81+K81</f>
        <v>1132</v>
      </c>
      <c r="M81" s="469">
        <v>1074</v>
      </c>
      <c r="N81" s="483">
        <f t="shared" si="16"/>
        <v>0.9487632508833922</v>
      </c>
      <c r="O81" s="492">
        <f t="shared" si="23"/>
        <v>58</v>
      </c>
    </row>
    <row r="82" spans="1:15" ht="19.5" customHeight="1" thickBot="1">
      <c r="A82" s="398"/>
      <c r="B82" s="9" t="s">
        <v>249</v>
      </c>
      <c r="C82" s="377"/>
      <c r="D82" s="378">
        <v>776</v>
      </c>
      <c r="E82" s="378"/>
      <c r="F82" s="361">
        <f>D82+E82</f>
        <v>776</v>
      </c>
      <c r="G82" s="378">
        <v>500</v>
      </c>
      <c r="H82" s="361">
        <f>F82+G82</f>
        <v>1276</v>
      </c>
      <c r="I82" s="378"/>
      <c r="J82" s="361">
        <f>H82+I82</f>
        <v>1276</v>
      </c>
      <c r="K82" s="602">
        <v>-707</v>
      </c>
      <c r="L82" s="438">
        <f>J82+K82</f>
        <v>569</v>
      </c>
      <c r="M82" s="475">
        <v>557</v>
      </c>
      <c r="N82" s="483">
        <f t="shared" si="16"/>
        <v>0.9789103690685413</v>
      </c>
      <c r="O82" s="492">
        <f t="shared" si="23"/>
        <v>12</v>
      </c>
    </row>
    <row r="83" spans="1:15" ht="19.5" customHeight="1" thickBot="1">
      <c r="A83" s="408"/>
      <c r="B83" s="9" t="s">
        <v>250</v>
      </c>
      <c r="C83" s="377"/>
      <c r="D83" s="378">
        <v>31</v>
      </c>
      <c r="E83" s="378"/>
      <c r="F83" s="361">
        <f>D83+E83</f>
        <v>31</v>
      </c>
      <c r="G83" s="378"/>
      <c r="H83" s="361">
        <f>F83+G83</f>
        <v>31</v>
      </c>
      <c r="I83" s="378"/>
      <c r="J83" s="361">
        <f>H83+I83</f>
        <v>31</v>
      </c>
      <c r="K83" s="602"/>
      <c r="L83" s="438">
        <f>J83+K83</f>
        <v>31</v>
      </c>
      <c r="M83" s="475">
        <v>8</v>
      </c>
      <c r="N83" s="483">
        <f t="shared" si="16"/>
        <v>0.25806451612903225</v>
      </c>
      <c r="O83" s="492">
        <f t="shared" si="23"/>
        <v>23</v>
      </c>
    </row>
    <row r="84" spans="1:15" ht="19.5" customHeight="1" thickBot="1">
      <c r="A84" s="397">
        <v>853233</v>
      </c>
      <c r="B84" s="5" t="s">
        <v>262</v>
      </c>
      <c r="C84" s="353">
        <v>2</v>
      </c>
      <c r="D84" s="354">
        <f aca="true" t="shared" si="25" ref="D84:J84">D85+D86</f>
        <v>2521</v>
      </c>
      <c r="E84" s="354">
        <f t="shared" si="25"/>
        <v>0</v>
      </c>
      <c r="F84" s="354">
        <f t="shared" si="25"/>
        <v>2521</v>
      </c>
      <c r="G84" s="354">
        <f t="shared" si="25"/>
        <v>0</v>
      </c>
      <c r="H84" s="354">
        <f t="shared" si="25"/>
        <v>2521</v>
      </c>
      <c r="I84" s="354">
        <f t="shared" si="25"/>
        <v>0</v>
      </c>
      <c r="J84" s="354">
        <f t="shared" si="25"/>
        <v>2521</v>
      </c>
      <c r="K84" s="388">
        <f>K85+K86</f>
        <v>-1589</v>
      </c>
      <c r="L84" s="388">
        <f>L85+L86</f>
        <v>932</v>
      </c>
      <c r="M84" s="460">
        <f>M85+M86</f>
        <v>932</v>
      </c>
      <c r="N84" s="483">
        <f t="shared" si="16"/>
        <v>1</v>
      </c>
      <c r="O84" s="492">
        <f t="shared" si="23"/>
        <v>0</v>
      </c>
    </row>
    <row r="85" spans="1:15" ht="19.5" customHeight="1" thickBot="1">
      <c r="A85" s="398"/>
      <c r="B85" s="6" t="s">
        <v>244</v>
      </c>
      <c r="C85" s="356"/>
      <c r="D85" s="357">
        <v>1932</v>
      </c>
      <c r="E85" s="357"/>
      <c r="F85" s="357">
        <f>D85+E85</f>
        <v>1932</v>
      </c>
      <c r="G85" s="357"/>
      <c r="H85" s="357">
        <f>F85+G85</f>
        <v>1932</v>
      </c>
      <c r="I85" s="357"/>
      <c r="J85" s="357">
        <f>H85+I85</f>
        <v>1932</v>
      </c>
      <c r="K85" s="385">
        <v>-1231</v>
      </c>
      <c r="L85" s="493">
        <f>J85+K85</f>
        <v>701</v>
      </c>
      <c r="M85" s="465">
        <v>701</v>
      </c>
      <c r="N85" s="483">
        <f t="shared" si="16"/>
        <v>1</v>
      </c>
      <c r="O85" s="492">
        <f t="shared" si="23"/>
        <v>0</v>
      </c>
    </row>
    <row r="86" spans="1:15" ht="19.5" customHeight="1" thickBot="1">
      <c r="A86" s="398"/>
      <c r="B86" s="3" t="s">
        <v>256</v>
      </c>
      <c r="C86" s="374"/>
      <c r="D86" s="375">
        <v>589</v>
      </c>
      <c r="E86" s="375"/>
      <c r="F86" s="375">
        <v>589</v>
      </c>
      <c r="G86" s="375"/>
      <c r="H86" s="375">
        <v>589</v>
      </c>
      <c r="I86" s="375"/>
      <c r="J86" s="375">
        <v>589</v>
      </c>
      <c r="K86" s="433">
        <v>-358</v>
      </c>
      <c r="L86" s="495">
        <f>J86+K86</f>
        <v>231</v>
      </c>
      <c r="M86" s="462">
        <v>231</v>
      </c>
      <c r="N86" s="483">
        <f t="shared" si="16"/>
        <v>1</v>
      </c>
      <c r="O86" s="492">
        <f t="shared" si="23"/>
        <v>0</v>
      </c>
    </row>
    <row r="87" spans="1:15" s="358" customFormat="1" ht="19.5" customHeight="1" thickBot="1">
      <c r="A87" s="397">
        <v>853244</v>
      </c>
      <c r="B87" s="5" t="s">
        <v>526</v>
      </c>
      <c r="C87" s="353">
        <v>1</v>
      </c>
      <c r="D87" s="354">
        <f aca="true" t="shared" si="26" ref="D87:J87">D88+D89+D90+D91</f>
        <v>5333</v>
      </c>
      <c r="E87" s="354">
        <f t="shared" si="26"/>
        <v>59</v>
      </c>
      <c r="F87" s="354">
        <f t="shared" si="26"/>
        <v>5392</v>
      </c>
      <c r="G87" s="354">
        <f t="shared" si="26"/>
        <v>1000</v>
      </c>
      <c r="H87" s="354">
        <f t="shared" si="26"/>
        <v>6392</v>
      </c>
      <c r="I87" s="354">
        <f t="shared" si="26"/>
        <v>0</v>
      </c>
      <c r="J87" s="354">
        <f t="shared" si="26"/>
        <v>6392</v>
      </c>
      <c r="K87" s="388">
        <f>K88+K89+K90+K91</f>
        <v>-1225</v>
      </c>
      <c r="L87" s="388">
        <f>L88+L89+L90+L91</f>
        <v>5167</v>
      </c>
      <c r="M87" s="460">
        <f>M88+M89+M90+M91</f>
        <v>5146</v>
      </c>
      <c r="N87" s="483">
        <f t="shared" si="16"/>
        <v>0.995935746080898</v>
      </c>
      <c r="O87" s="492">
        <f t="shared" si="23"/>
        <v>21</v>
      </c>
    </row>
    <row r="88" spans="1:15" ht="19.5" customHeight="1" thickBot="1">
      <c r="A88" s="406"/>
      <c r="B88" s="6" t="s">
        <v>244</v>
      </c>
      <c r="C88" s="360"/>
      <c r="D88" s="361">
        <v>1428</v>
      </c>
      <c r="E88" s="361">
        <v>45</v>
      </c>
      <c r="F88" s="361">
        <f>D88+E88</f>
        <v>1473</v>
      </c>
      <c r="G88" s="361"/>
      <c r="H88" s="361">
        <f>F88+G88</f>
        <v>1473</v>
      </c>
      <c r="I88" s="361"/>
      <c r="J88" s="361">
        <f>H88+I88</f>
        <v>1473</v>
      </c>
      <c r="K88" s="438">
        <v>39</v>
      </c>
      <c r="L88" s="438">
        <f>J88+K88</f>
        <v>1512</v>
      </c>
      <c r="M88" s="474">
        <v>1511</v>
      </c>
      <c r="N88" s="483">
        <f t="shared" si="16"/>
        <v>0.9993386243386243</v>
      </c>
      <c r="O88" s="492">
        <f t="shared" si="23"/>
        <v>1</v>
      </c>
    </row>
    <row r="89" spans="1:15" ht="19.5" customHeight="1" thickBot="1">
      <c r="A89" s="398"/>
      <c r="B89" s="3" t="s">
        <v>256</v>
      </c>
      <c r="C89" s="363"/>
      <c r="D89" s="364">
        <v>442</v>
      </c>
      <c r="E89" s="364">
        <v>14</v>
      </c>
      <c r="F89" s="361">
        <f>D89+E89</f>
        <v>456</v>
      </c>
      <c r="G89" s="364"/>
      <c r="H89" s="361">
        <f>F89+G89</f>
        <v>456</v>
      </c>
      <c r="I89" s="364"/>
      <c r="J89" s="361">
        <f>H89+I89</f>
        <v>456</v>
      </c>
      <c r="K89" s="365"/>
      <c r="L89" s="438">
        <f>J89+K89</f>
        <v>456</v>
      </c>
      <c r="M89" s="469">
        <v>436</v>
      </c>
      <c r="N89" s="483">
        <f t="shared" si="16"/>
        <v>0.956140350877193</v>
      </c>
      <c r="O89" s="492">
        <f t="shared" si="23"/>
        <v>20</v>
      </c>
    </row>
    <row r="90" spans="1:15" ht="19.5" customHeight="1" thickBot="1">
      <c r="A90" s="398"/>
      <c r="B90" s="3" t="s">
        <v>249</v>
      </c>
      <c r="C90" s="363"/>
      <c r="D90" s="364">
        <v>2932</v>
      </c>
      <c r="E90" s="364"/>
      <c r="F90" s="361">
        <f>D90+E90</f>
        <v>2932</v>
      </c>
      <c r="G90" s="364">
        <v>1000</v>
      </c>
      <c r="H90" s="361">
        <f>F90+G90</f>
        <v>3932</v>
      </c>
      <c r="I90" s="364"/>
      <c r="J90" s="361">
        <f>H90+I90</f>
        <v>3932</v>
      </c>
      <c r="K90" s="365">
        <v>-1121</v>
      </c>
      <c r="L90" s="438">
        <f>J90+K90</f>
        <v>2811</v>
      </c>
      <c r="M90" s="469">
        <v>2811</v>
      </c>
      <c r="N90" s="483">
        <f t="shared" si="16"/>
        <v>1</v>
      </c>
      <c r="O90" s="492">
        <f t="shared" si="23"/>
        <v>0</v>
      </c>
    </row>
    <row r="91" spans="1:15" ht="19.5" customHeight="1" thickBot="1">
      <c r="A91" s="408"/>
      <c r="B91" s="3" t="s">
        <v>250</v>
      </c>
      <c r="C91" s="363"/>
      <c r="D91" s="364">
        <v>531</v>
      </c>
      <c r="E91" s="364"/>
      <c r="F91" s="361">
        <f>D91+E91</f>
        <v>531</v>
      </c>
      <c r="G91" s="364"/>
      <c r="H91" s="361">
        <f>F91+G91</f>
        <v>531</v>
      </c>
      <c r="I91" s="364"/>
      <c r="J91" s="361">
        <f>H91+I91</f>
        <v>531</v>
      </c>
      <c r="K91" s="365">
        <v>-143</v>
      </c>
      <c r="L91" s="438">
        <f>J91+K91</f>
        <v>388</v>
      </c>
      <c r="M91" s="469">
        <v>388</v>
      </c>
      <c r="N91" s="483">
        <f t="shared" si="16"/>
        <v>1</v>
      </c>
      <c r="O91" s="492">
        <f t="shared" si="23"/>
        <v>0</v>
      </c>
    </row>
    <row r="92" spans="1:15" s="235" customFormat="1" ht="19.5" customHeight="1" thickBot="1">
      <c r="A92" s="208">
        <v>853255</v>
      </c>
      <c r="B92" s="189" t="s">
        <v>527</v>
      </c>
      <c r="C92" s="387"/>
      <c r="D92" s="388">
        <f aca="true" t="shared" si="27" ref="D92:K92">D93</f>
        <v>3949</v>
      </c>
      <c r="E92" s="388">
        <f t="shared" si="27"/>
        <v>1142</v>
      </c>
      <c r="F92" s="388">
        <f t="shared" si="27"/>
        <v>5091</v>
      </c>
      <c r="G92" s="388">
        <f t="shared" si="27"/>
        <v>0</v>
      </c>
      <c r="H92" s="388">
        <f t="shared" si="27"/>
        <v>5091</v>
      </c>
      <c r="I92" s="388">
        <f t="shared" si="27"/>
        <v>-242</v>
      </c>
      <c r="J92" s="388">
        <f t="shared" si="27"/>
        <v>4849</v>
      </c>
      <c r="K92" s="388">
        <f t="shared" si="27"/>
        <v>2048</v>
      </c>
      <c r="L92" s="388">
        <f>L93+L94</f>
        <v>6947</v>
      </c>
      <c r="M92" s="460">
        <f>M93+M94</f>
        <v>6947</v>
      </c>
      <c r="N92" s="483">
        <f t="shared" si="16"/>
        <v>1</v>
      </c>
      <c r="O92" s="492">
        <f t="shared" si="23"/>
        <v>0</v>
      </c>
    </row>
    <row r="93" spans="1:15" s="235" customFormat="1" ht="19.5" customHeight="1">
      <c r="A93" s="407"/>
      <c r="B93" s="190" t="s">
        <v>249</v>
      </c>
      <c r="C93" s="389"/>
      <c r="D93" s="385">
        <v>3949</v>
      </c>
      <c r="E93" s="385">
        <v>1142</v>
      </c>
      <c r="F93" s="385">
        <f>D93+E93</f>
        <v>5091</v>
      </c>
      <c r="G93" s="385"/>
      <c r="H93" s="385">
        <f>F93+G93</f>
        <v>5091</v>
      </c>
      <c r="I93" s="385">
        <v>-242</v>
      </c>
      <c r="J93" s="493">
        <f>H93+I93</f>
        <v>4849</v>
      </c>
      <c r="K93" s="532">
        <v>2048</v>
      </c>
      <c r="L93" s="532">
        <f>J93+K93</f>
        <v>6897</v>
      </c>
      <c r="M93" s="461">
        <v>6897</v>
      </c>
      <c r="N93" s="494">
        <f t="shared" si="16"/>
        <v>1</v>
      </c>
      <c r="O93" s="492">
        <f t="shared" si="23"/>
        <v>0</v>
      </c>
    </row>
    <row r="94" spans="1:15" s="235" customFormat="1" ht="19.5" customHeight="1" thickBot="1">
      <c r="A94" s="407"/>
      <c r="B94" s="3" t="s">
        <v>250</v>
      </c>
      <c r="C94" s="389"/>
      <c r="D94" s="433"/>
      <c r="E94" s="385"/>
      <c r="F94" s="385"/>
      <c r="G94" s="385"/>
      <c r="H94" s="385"/>
      <c r="I94" s="385"/>
      <c r="J94" s="495"/>
      <c r="K94" s="433">
        <v>50</v>
      </c>
      <c r="L94" s="433">
        <f>J94+K94</f>
        <v>50</v>
      </c>
      <c r="M94" s="462">
        <v>50</v>
      </c>
      <c r="N94" s="496">
        <f t="shared" si="16"/>
        <v>1</v>
      </c>
      <c r="O94" s="492">
        <f t="shared" si="23"/>
        <v>0</v>
      </c>
    </row>
    <row r="95" spans="1:15" ht="19.5" customHeight="1" thickBot="1">
      <c r="A95" s="397">
        <v>853288</v>
      </c>
      <c r="B95" s="5" t="s">
        <v>528</v>
      </c>
      <c r="C95" s="353"/>
      <c r="D95" s="354">
        <f aca="true" t="shared" si="28" ref="D95:J95">D96+D97</f>
        <v>139</v>
      </c>
      <c r="E95" s="354">
        <f t="shared" si="28"/>
        <v>0</v>
      </c>
      <c r="F95" s="354">
        <f t="shared" si="28"/>
        <v>139</v>
      </c>
      <c r="G95" s="354">
        <f t="shared" si="28"/>
        <v>0</v>
      </c>
      <c r="H95" s="354">
        <f t="shared" si="28"/>
        <v>139</v>
      </c>
      <c r="I95" s="354">
        <f t="shared" si="28"/>
        <v>0</v>
      </c>
      <c r="J95" s="354">
        <f t="shared" si="28"/>
        <v>139</v>
      </c>
      <c r="K95" s="388">
        <f>K96+K97</f>
        <v>-52</v>
      </c>
      <c r="L95" s="388">
        <f>L96+L97</f>
        <v>87</v>
      </c>
      <c r="M95" s="460">
        <f>M96+M97</f>
        <v>87</v>
      </c>
      <c r="N95" s="483">
        <f t="shared" si="16"/>
        <v>1</v>
      </c>
      <c r="O95" s="492">
        <f t="shared" si="23"/>
        <v>0</v>
      </c>
    </row>
    <row r="96" spans="1:15" ht="19.5" customHeight="1" thickBot="1">
      <c r="A96" s="404"/>
      <c r="B96" s="21" t="s">
        <v>251</v>
      </c>
      <c r="C96" s="390"/>
      <c r="D96" s="369"/>
      <c r="E96" s="369"/>
      <c r="F96" s="369"/>
      <c r="G96" s="369"/>
      <c r="H96" s="369"/>
      <c r="I96" s="369"/>
      <c r="J96" s="369"/>
      <c r="K96" s="532"/>
      <c r="L96" s="532"/>
      <c r="M96" s="461"/>
      <c r="N96" s="483" t="e">
        <f t="shared" si="16"/>
        <v>#DIV/0!</v>
      </c>
      <c r="O96" s="492">
        <f t="shared" si="23"/>
        <v>0</v>
      </c>
    </row>
    <row r="97" spans="1:15" ht="19.5" customHeight="1" thickBot="1">
      <c r="A97" s="399"/>
      <c r="B97" s="15" t="s">
        <v>263</v>
      </c>
      <c r="C97" s="374"/>
      <c r="D97" s="375">
        <v>139</v>
      </c>
      <c r="E97" s="375"/>
      <c r="F97" s="375">
        <f>D97+E97</f>
        <v>139</v>
      </c>
      <c r="G97" s="375"/>
      <c r="H97" s="375">
        <f>F97+G97</f>
        <v>139</v>
      </c>
      <c r="I97" s="375"/>
      <c r="J97" s="375">
        <f>H97+I97</f>
        <v>139</v>
      </c>
      <c r="K97" s="433">
        <v>-52</v>
      </c>
      <c r="L97" s="433">
        <f>J97+K97</f>
        <v>87</v>
      </c>
      <c r="M97" s="462">
        <v>87</v>
      </c>
      <c r="N97" s="483">
        <f t="shared" si="16"/>
        <v>1</v>
      </c>
      <c r="O97" s="492">
        <f t="shared" si="23"/>
        <v>0</v>
      </c>
    </row>
    <row r="98" spans="1:15" ht="19.5" customHeight="1" thickBot="1">
      <c r="A98" s="397">
        <v>853311</v>
      </c>
      <c r="B98" s="5" t="s">
        <v>529</v>
      </c>
      <c r="C98" s="353"/>
      <c r="D98" s="354">
        <f aca="true" t="shared" si="29" ref="D98:J98">D99+D100</f>
        <v>5758</v>
      </c>
      <c r="E98" s="354">
        <f t="shared" si="29"/>
        <v>0</v>
      </c>
      <c r="F98" s="354">
        <f t="shared" si="29"/>
        <v>5758</v>
      </c>
      <c r="G98" s="354">
        <f t="shared" si="29"/>
        <v>45</v>
      </c>
      <c r="H98" s="354">
        <f t="shared" si="29"/>
        <v>5803</v>
      </c>
      <c r="I98" s="354">
        <f t="shared" si="29"/>
        <v>1009</v>
      </c>
      <c r="J98" s="354">
        <f t="shared" si="29"/>
        <v>6812</v>
      </c>
      <c r="K98" s="388">
        <f>K99+K100</f>
        <v>152</v>
      </c>
      <c r="L98" s="388">
        <f>L99+L100</f>
        <v>6964</v>
      </c>
      <c r="M98" s="460">
        <f>M99+M100</f>
        <v>6964</v>
      </c>
      <c r="N98" s="483">
        <f t="shared" si="16"/>
        <v>1</v>
      </c>
      <c r="O98" s="492">
        <f t="shared" si="23"/>
        <v>0</v>
      </c>
    </row>
    <row r="99" spans="1:15" ht="19.5" customHeight="1" thickBot="1">
      <c r="A99" s="406"/>
      <c r="B99" s="6" t="s">
        <v>256</v>
      </c>
      <c r="C99" s="360"/>
      <c r="D99" s="361">
        <v>532</v>
      </c>
      <c r="E99" s="361"/>
      <c r="F99" s="361">
        <f>D99+E99</f>
        <v>532</v>
      </c>
      <c r="G99" s="361"/>
      <c r="H99" s="361">
        <f>F99+G99</f>
        <v>532</v>
      </c>
      <c r="I99" s="361"/>
      <c r="J99" s="361">
        <f>H99+I99</f>
        <v>532</v>
      </c>
      <c r="K99" s="438">
        <v>93</v>
      </c>
      <c r="L99" s="438">
        <f>J99+K99</f>
        <v>625</v>
      </c>
      <c r="M99" s="474">
        <v>625</v>
      </c>
      <c r="N99" s="483">
        <f t="shared" si="16"/>
        <v>1</v>
      </c>
      <c r="O99" s="492">
        <f t="shared" si="23"/>
        <v>0</v>
      </c>
    </row>
    <row r="100" spans="1:15" ht="19.5" customHeight="1" thickBot="1">
      <c r="A100" s="408"/>
      <c r="B100" s="15" t="s">
        <v>264</v>
      </c>
      <c r="C100" s="374"/>
      <c r="D100" s="375">
        <v>5226</v>
      </c>
      <c r="E100" s="375"/>
      <c r="F100" s="361">
        <f>D100+E100</f>
        <v>5226</v>
      </c>
      <c r="G100" s="375">
        <f>45</f>
        <v>45</v>
      </c>
      <c r="H100" s="361">
        <f>F100+G100</f>
        <v>5271</v>
      </c>
      <c r="I100" s="375">
        <v>1009</v>
      </c>
      <c r="J100" s="376">
        <f>H100+I100</f>
        <v>6280</v>
      </c>
      <c r="K100" s="433">
        <v>59</v>
      </c>
      <c r="L100" s="433">
        <f>J100+K100</f>
        <v>6339</v>
      </c>
      <c r="M100" s="462">
        <v>6339</v>
      </c>
      <c r="N100" s="483">
        <f t="shared" si="16"/>
        <v>1</v>
      </c>
      <c r="O100" s="492">
        <f t="shared" si="23"/>
        <v>0</v>
      </c>
    </row>
    <row r="101" spans="1:15" ht="19.5" customHeight="1">
      <c r="A101" s="636" t="s">
        <v>265</v>
      </c>
      <c r="B101" s="636"/>
      <c r="C101" s="636"/>
      <c r="D101" s="636"/>
      <c r="E101" s="637"/>
      <c r="F101" s="637"/>
      <c r="G101" s="637"/>
      <c r="H101" s="1"/>
      <c r="I101" s="1"/>
      <c r="J101" s="1"/>
      <c r="K101" s="235"/>
      <c r="L101" s="235"/>
      <c r="M101" s="472"/>
      <c r="N101" s="473"/>
      <c r="O101" s="492">
        <f t="shared" si="23"/>
        <v>0</v>
      </c>
    </row>
    <row r="102" spans="1:15" ht="10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232"/>
      <c r="L102" s="232"/>
      <c r="M102" s="479"/>
      <c r="N102" s="480"/>
      <c r="O102" s="492">
        <f t="shared" si="23"/>
        <v>0</v>
      </c>
    </row>
    <row r="103" spans="1:15" ht="19.5" customHeight="1">
      <c r="A103" s="203" t="s">
        <v>588</v>
      </c>
      <c r="B103" s="13"/>
      <c r="C103" s="13"/>
      <c r="D103" s="14"/>
      <c r="E103" s="14"/>
      <c r="F103" s="14"/>
      <c r="G103" s="14"/>
      <c r="H103" s="14"/>
      <c r="I103" s="14"/>
      <c r="J103" s="14"/>
      <c r="K103" s="603"/>
      <c r="L103" s="603"/>
      <c r="M103" s="481"/>
      <c r="N103" s="482"/>
      <c r="O103" s="492">
        <f t="shared" si="23"/>
        <v>0</v>
      </c>
    </row>
    <row r="104" spans="1:15" ht="19.5" customHeight="1">
      <c r="A104" s="203" t="s">
        <v>580</v>
      </c>
      <c r="O104" s="492">
        <f t="shared" si="23"/>
        <v>0</v>
      </c>
    </row>
    <row r="105" spans="1:15" ht="19.5" customHeight="1" thickBot="1">
      <c r="A105" s="409"/>
      <c r="O105" s="492">
        <f t="shared" si="23"/>
        <v>0</v>
      </c>
    </row>
    <row r="106" spans="1:15" s="2" customFormat="1" ht="19.5" customHeight="1" thickBot="1">
      <c r="A106" s="635" t="s">
        <v>242</v>
      </c>
      <c r="B106" s="635"/>
      <c r="C106" s="340" t="s">
        <v>243</v>
      </c>
      <c r="D106" s="341" t="s">
        <v>192</v>
      </c>
      <c r="E106" s="341" t="s">
        <v>461</v>
      </c>
      <c r="F106" s="341" t="s">
        <v>462</v>
      </c>
      <c r="G106" s="341" t="s">
        <v>510</v>
      </c>
      <c r="H106" s="341" t="s">
        <v>462</v>
      </c>
      <c r="I106" s="341" t="s">
        <v>554</v>
      </c>
      <c r="J106" s="341" t="s">
        <v>462</v>
      </c>
      <c r="K106" s="527" t="s">
        <v>561</v>
      </c>
      <c r="L106" s="527" t="s">
        <v>462</v>
      </c>
      <c r="M106" s="451" t="s">
        <v>562</v>
      </c>
      <c r="N106" s="452" t="s">
        <v>563</v>
      </c>
      <c r="O106" s="492" t="e">
        <f t="shared" si="23"/>
        <v>#VALUE!</v>
      </c>
    </row>
    <row r="107" spans="1:15" s="358" customFormat="1" ht="19.5" customHeight="1" thickBot="1">
      <c r="A107" s="397">
        <v>853333</v>
      </c>
      <c r="B107" s="5" t="s">
        <v>530</v>
      </c>
      <c r="C107" s="353"/>
      <c r="D107" s="354">
        <f aca="true" t="shared" si="30" ref="D107:J107">D108+D109</f>
        <v>11000</v>
      </c>
      <c r="E107" s="354">
        <f t="shared" si="30"/>
        <v>0</v>
      </c>
      <c r="F107" s="354">
        <f t="shared" si="30"/>
        <v>11000</v>
      </c>
      <c r="G107" s="354">
        <f t="shared" si="30"/>
        <v>0</v>
      </c>
      <c r="H107" s="354">
        <f t="shared" si="30"/>
        <v>11000</v>
      </c>
      <c r="I107" s="354">
        <f t="shared" si="30"/>
        <v>1741</v>
      </c>
      <c r="J107" s="354">
        <f t="shared" si="30"/>
        <v>12741</v>
      </c>
      <c r="K107" s="388">
        <f>K108+K109</f>
        <v>0</v>
      </c>
      <c r="L107" s="388">
        <f>L108+L109</f>
        <v>12741</v>
      </c>
      <c r="M107" s="460">
        <f>M108+M109</f>
        <v>12741</v>
      </c>
      <c r="N107" s="483">
        <f>M107/L107</f>
        <v>1</v>
      </c>
      <c r="O107" s="492">
        <f t="shared" si="23"/>
        <v>0</v>
      </c>
    </row>
    <row r="108" spans="1:15" ht="19.5" customHeight="1" thickBot="1">
      <c r="A108" s="406"/>
      <c r="B108" s="6" t="s">
        <v>264</v>
      </c>
      <c r="C108" s="360"/>
      <c r="D108" s="361">
        <v>11000</v>
      </c>
      <c r="E108" s="361"/>
      <c r="F108" s="361">
        <f>D108+E108</f>
        <v>11000</v>
      </c>
      <c r="G108" s="361"/>
      <c r="H108" s="361">
        <f>F108+G108</f>
        <v>11000</v>
      </c>
      <c r="I108" s="361">
        <v>1741</v>
      </c>
      <c r="J108" s="361">
        <f>H108+I108</f>
        <v>12741</v>
      </c>
      <c r="K108" s="438"/>
      <c r="L108" s="438">
        <f>J108+K108</f>
        <v>12741</v>
      </c>
      <c r="M108" s="474">
        <v>12741</v>
      </c>
      <c r="N108" s="483">
        <f aca="true" t="shared" si="31" ref="N108:N148">M108/L108</f>
        <v>1</v>
      </c>
      <c r="O108" s="492">
        <f t="shared" si="23"/>
        <v>0</v>
      </c>
    </row>
    <row r="109" spans="1:15" ht="19.5" customHeight="1" thickBot="1">
      <c r="A109" s="408"/>
      <c r="B109" s="9" t="s">
        <v>256</v>
      </c>
      <c r="C109" s="377"/>
      <c r="D109" s="378"/>
      <c r="E109" s="378"/>
      <c r="F109" s="378"/>
      <c r="G109" s="378"/>
      <c r="H109" s="378"/>
      <c r="I109" s="378"/>
      <c r="J109" s="378"/>
      <c r="K109" s="602"/>
      <c r="L109" s="602"/>
      <c r="M109" s="475"/>
      <c r="N109" s="483">
        <v>0</v>
      </c>
      <c r="O109" s="492">
        <f t="shared" si="23"/>
        <v>0</v>
      </c>
    </row>
    <row r="110" spans="1:15" s="358" customFormat="1" ht="19.5" customHeight="1" thickBot="1">
      <c r="A110" s="397">
        <v>853344</v>
      </c>
      <c r="B110" s="5" t="s">
        <v>531</v>
      </c>
      <c r="C110" s="353"/>
      <c r="D110" s="354">
        <f aca="true" t="shared" si="32" ref="D110:M110">D111</f>
        <v>760</v>
      </c>
      <c r="E110" s="354">
        <f t="shared" si="32"/>
        <v>0</v>
      </c>
      <c r="F110" s="354">
        <f t="shared" si="32"/>
        <v>760</v>
      </c>
      <c r="G110" s="354">
        <f t="shared" si="32"/>
        <v>0</v>
      </c>
      <c r="H110" s="354">
        <f t="shared" si="32"/>
        <v>760</v>
      </c>
      <c r="I110" s="354">
        <f t="shared" si="32"/>
        <v>235</v>
      </c>
      <c r="J110" s="354">
        <f t="shared" si="32"/>
        <v>995</v>
      </c>
      <c r="K110" s="388">
        <f t="shared" si="32"/>
        <v>-440</v>
      </c>
      <c r="L110" s="388">
        <f t="shared" si="32"/>
        <v>555</v>
      </c>
      <c r="M110" s="460">
        <f t="shared" si="32"/>
        <v>555</v>
      </c>
      <c r="N110" s="483">
        <f t="shared" si="31"/>
        <v>1</v>
      </c>
      <c r="O110" s="492">
        <f t="shared" si="23"/>
        <v>0</v>
      </c>
    </row>
    <row r="111" spans="1:15" ht="19.5" customHeight="1" thickBot="1">
      <c r="A111" s="398"/>
      <c r="B111" s="7" t="s">
        <v>264</v>
      </c>
      <c r="C111" s="356"/>
      <c r="D111" s="357">
        <v>760</v>
      </c>
      <c r="E111" s="357"/>
      <c r="F111" s="357">
        <f>D111+E111</f>
        <v>760</v>
      </c>
      <c r="G111" s="357"/>
      <c r="H111" s="357">
        <f>F111+G111</f>
        <v>760</v>
      </c>
      <c r="I111" s="357">
        <v>235</v>
      </c>
      <c r="J111" s="357">
        <f>H111+I111</f>
        <v>995</v>
      </c>
      <c r="K111" s="385">
        <v>-440</v>
      </c>
      <c r="L111" s="385">
        <f>J111+K111</f>
        <v>555</v>
      </c>
      <c r="M111" s="465">
        <v>555</v>
      </c>
      <c r="N111" s="483">
        <f t="shared" si="31"/>
        <v>1</v>
      </c>
      <c r="O111" s="492">
        <f t="shared" si="23"/>
        <v>0</v>
      </c>
    </row>
    <row r="112" spans="1:15" s="358" customFormat="1" ht="19.5" customHeight="1" thickBot="1">
      <c r="A112" s="397">
        <v>853355</v>
      </c>
      <c r="B112" s="5" t="s">
        <v>532</v>
      </c>
      <c r="C112" s="353"/>
      <c r="D112" s="354">
        <f aca="true" t="shared" si="33" ref="D112:M112">D113</f>
        <v>560</v>
      </c>
      <c r="E112" s="354">
        <f t="shared" si="33"/>
        <v>20</v>
      </c>
      <c r="F112" s="354">
        <f t="shared" si="33"/>
        <v>580</v>
      </c>
      <c r="G112" s="354">
        <f t="shared" si="33"/>
        <v>1125</v>
      </c>
      <c r="H112" s="354">
        <f t="shared" si="33"/>
        <v>1705</v>
      </c>
      <c r="I112" s="354">
        <f t="shared" si="33"/>
        <v>1249</v>
      </c>
      <c r="J112" s="354">
        <f t="shared" si="33"/>
        <v>2954</v>
      </c>
      <c r="K112" s="388">
        <f t="shared" si="33"/>
        <v>109</v>
      </c>
      <c r="L112" s="388">
        <f t="shared" si="33"/>
        <v>3063</v>
      </c>
      <c r="M112" s="460">
        <f t="shared" si="33"/>
        <v>3063</v>
      </c>
      <c r="N112" s="483">
        <f t="shared" si="31"/>
        <v>1</v>
      </c>
      <c r="O112" s="492">
        <f t="shared" si="23"/>
        <v>0</v>
      </c>
    </row>
    <row r="113" spans="1:15" ht="19.5" customHeight="1" thickBot="1">
      <c r="A113" s="398"/>
      <c r="B113" s="7" t="s">
        <v>264</v>
      </c>
      <c r="C113" s="356"/>
      <c r="D113" s="357">
        <v>560</v>
      </c>
      <c r="E113" s="357">
        <v>20</v>
      </c>
      <c r="F113" s="357">
        <f>D113+E113</f>
        <v>580</v>
      </c>
      <c r="G113" s="357">
        <v>1125</v>
      </c>
      <c r="H113" s="357">
        <f>F113+G113</f>
        <v>1705</v>
      </c>
      <c r="I113" s="357">
        <v>1249</v>
      </c>
      <c r="J113" s="357">
        <f>H113+I113</f>
        <v>2954</v>
      </c>
      <c r="K113" s="385">
        <v>109</v>
      </c>
      <c r="L113" s="385">
        <f>J113+K113</f>
        <v>3063</v>
      </c>
      <c r="M113" s="465">
        <v>3063</v>
      </c>
      <c r="N113" s="483">
        <f t="shared" si="31"/>
        <v>1</v>
      </c>
      <c r="O113" s="492">
        <f t="shared" si="23"/>
        <v>0</v>
      </c>
    </row>
    <row r="114" spans="1:15" s="358" customFormat="1" ht="19.5" customHeight="1" thickBot="1">
      <c r="A114" s="397">
        <v>902113</v>
      </c>
      <c r="B114" s="5" t="s">
        <v>533</v>
      </c>
      <c r="C114" s="353"/>
      <c r="D114" s="354">
        <f aca="true" t="shared" si="34" ref="D114:J114">D115+D116</f>
        <v>3600</v>
      </c>
      <c r="E114" s="354">
        <f t="shared" si="34"/>
        <v>0</v>
      </c>
      <c r="F114" s="354">
        <f t="shared" si="34"/>
        <v>3600</v>
      </c>
      <c r="G114" s="354">
        <f t="shared" si="34"/>
        <v>0</v>
      </c>
      <c r="H114" s="354">
        <f t="shared" si="34"/>
        <v>3600</v>
      </c>
      <c r="I114" s="354">
        <f t="shared" si="34"/>
        <v>0</v>
      </c>
      <c r="J114" s="354">
        <f t="shared" si="34"/>
        <v>3600</v>
      </c>
      <c r="K114" s="388">
        <f>K115+K116</f>
        <v>-3542</v>
      </c>
      <c r="L114" s="388">
        <f>L115+L116</f>
        <v>58</v>
      </c>
      <c r="M114" s="460">
        <f>M115+M116</f>
        <v>58</v>
      </c>
      <c r="N114" s="483">
        <f t="shared" si="31"/>
        <v>1</v>
      </c>
      <c r="O114" s="492">
        <f t="shared" si="23"/>
        <v>0</v>
      </c>
    </row>
    <row r="115" spans="1:15" ht="19.5" customHeight="1" thickBot="1">
      <c r="A115" s="406"/>
      <c r="B115" s="6" t="s">
        <v>249</v>
      </c>
      <c r="C115" s="360"/>
      <c r="D115" s="361">
        <v>3600</v>
      </c>
      <c r="E115" s="361"/>
      <c r="F115" s="361">
        <f>D115+E115</f>
        <v>3600</v>
      </c>
      <c r="G115" s="361"/>
      <c r="H115" s="361">
        <f>F115+G115</f>
        <v>3600</v>
      </c>
      <c r="I115" s="361"/>
      <c r="J115" s="361">
        <f>H115+I115</f>
        <v>3600</v>
      </c>
      <c r="K115" s="438">
        <v>-3542</v>
      </c>
      <c r="L115" s="438">
        <f>J115+K115</f>
        <v>58</v>
      </c>
      <c r="M115" s="474">
        <v>58</v>
      </c>
      <c r="N115" s="483">
        <f t="shared" si="31"/>
        <v>1</v>
      </c>
      <c r="O115" s="492">
        <f t="shared" si="23"/>
        <v>0</v>
      </c>
    </row>
    <row r="116" spans="1:15" ht="19.5" customHeight="1" thickBot="1">
      <c r="A116" s="408"/>
      <c r="B116" s="9" t="s">
        <v>263</v>
      </c>
      <c r="C116" s="377"/>
      <c r="D116" s="378"/>
      <c r="E116" s="378"/>
      <c r="F116" s="378"/>
      <c r="G116" s="378"/>
      <c r="H116" s="378"/>
      <c r="I116" s="378"/>
      <c r="J116" s="378"/>
      <c r="K116" s="602"/>
      <c r="L116" s="602"/>
      <c r="M116" s="475"/>
      <c r="N116" s="483">
        <v>0</v>
      </c>
      <c r="O116" s="492">
        <f t="shared" si="23"/>
        <v>0</v>
      </c>
    </row>
    <row r="117" spans="1:15" s="358" customFormat="1" ht="19.5" customHeight="1" thickBot="1">
      <c r="A117" s="397">
        <v>921815</v>
      </c>
      <c r="B117" s="5" t="s">
        <v>266</v>
      </c>
      <c r="C117" s="353">
        <v>2</v>
      </c>
      <c r="D117" s="354">
        <f aca="true" t="shared" si="35" ref="D117:J117">D118+D119+D120</f>
        <v>2116</v>
      </c>
      <c r="E117" s="354">
        <f t="shared" si="35"/>
        <v>0</v>
      </c>
      <c r="F117" s="354">
        <f t="shared" si="35"/>
        <v>2116</v>
      </c>
      <c r="G117" s="354">
        <f t="shared" si="35"/>
        <v>0</v>
      </c>
      <c r="H117" s="354">
        <f t="shared" si="35"/>
        <v>2116</v>
      </c>
      <c r="I117" s="354">
        <f t="shared" si="35"/>
        <v>0</v>
      </c>
      <c r="J117" s="354">
        <f t="shared" si="35"/>
        <v>2116</v>
      </c>
      <c r="K117" s="388">
        <f>K118+K119+K120+K121</f>
        <v>-935</v>
      </c>
      <c r="L117" s="388">
        <f>L118+L119+L120+L121</f>
        <v>1181</v>
      </c>
      <c r="M117" s="460">
        <f>M118+M119+M120+M121</f>
        <v>1156</v>
      </c>
      <c r="N117" s="483">
        <v>0</v>
      </c>
      <c r="O117" s="492">
        <f t="shared" si="23"/>
        <v>25</v>
      </c>
    </row>
    <row r="118" spans="1:15" ht="19.5" customHeight="1" thickBot="1">
      <c r="A118" s="398"/>
      <c r="B118" s="21" t="s">
        <v>244</v>
      </c>
      <c r="C118" s="390"/>
      <c r="D118" s="369">
        <v>612</v>
      </c>
      <c r="E118" s="369"/>
      <c r="F118" s="370">
        <f>D118+E118</f>
        <v>612</v>
      </c>
      <c r="G118" s="369"/>
      <c r="H118" s="370">
        <f>F118+G118</f>
        <v>612</v>
      </c>
      <c r="I118" s="369"/>
      <c r="J118" s="370">
        <f>H118+I118</f>
        <v>612</v>
      </c>
      <c r="K118" s="532"/>
      <c r="L118" s="493">
        <f>J118+K118</f>
        <v>612</v>
      </c>
      <c r="M118" s="461">
        <v>587</v>
      </c>
      <c r="N118" s="483">
        <f t="shared" si="31"/>
        <v>0.9591503267973857</v>
      </c>
      <c r="O118" s="492">
        <f t="shared" si="23"/>
        <v>25</v>
      </c>
    </row>
    <row r="119" spans="1:15" ht="19.5" customHeight="1" thickBot="1">
      <c r="A119" s="398"/>
      <c r="B119" s="9" t="s">
        <v>256</v>
      </c>
      <c r="C119" s="363"/>
      <c r="D119" s="364">
        <v>244</v>
      </c>
      <c r="E119" s="364"/>
      <c r="F119" s="373">
        <f>D119+E119</f>
        <v>244</v>
      </c>
      <c r="G119" s="364"/>
      <c r="H119" s="373">
        <f>F119+G119</f>
        <v>244</v>
      </c>
      <c r="I119" s="364"/>
      <c r="J119" s="373">
        <f>H119+I119</f>
        <v>244</v>
      </c>
      <c r="K119" s="365">
        <v>-140</v>
      </c>
      <c r="L119" s="601">
        <f>J119+K119</f>
        <v>104</v>
      </c>
      <c r="M119" s="469">
        <v>104</v>
      </c>
      <c r="N119" s="483">
        <f t="shared" si="31"/>
        <v>1</v>
      </c>
      <c r="O119" s="492">
        <f t="shared" si="23"/>
        <v>0</v>
      </c>
    </row>
    <row r="120" spans="1:15" ht="19.5" customHeight="1" thickBot="1">
      <c r="A120" s="398"/>
      <c r="B120" s="9" t="s">
        <v>249</v>
      </c>
      <c r="C120" s="377"/>
      <c r="D120" s="378">
        <v>1260</v>
      </c>
      <c r="E120" s="378"/>
      <c r="F120" s="520">
        <f>D120+E120</f>
        <v>1260</v>
      </c>
      <c r="G120" s="378"/>
      <c r="H120" s="520">
        <f>F120+G120</f>
        <v>1260</v>
      </c>
      <c r="I120" s="378"/>
      <c r="J120" s="520">
        <f>H120+I120</f>
        <v>1260</v>
      </c>
      <c r="K120" s="602">
        <v>-916</v>
      </c>
      <c r="L120" s="604">
        <f>J120+K120</f>
        <v>344</v>
      </c>
      <c r="M120" s="462">
        <v>344</v>
      </c>
      <c r="N120" s="483">
        <f t="shared" si="31"/>
        <v>1</v>
      </c>
      <c r="O120" s="492">
        <f t="shared" si="23"/>
        <v>0</v>
      </c>
    </row>
    <row r="121" spans="1:15" ht="19.5" customHeight="1" thickBot="1">
      <c r="A121" s="398"/>
      <c r="B121" s="15" t="s">
        <v>250</v>
      </c>
      <c r="C121" s="374"/>
      <c r="D121" s="375"/>
      <c r="E121" s="375"/>
      <c r="F121" s="521"/>
      <c r="G121" s="375"/>
      <c r="H121" s="521"/>
      <c r="I121" s="375"/>
      <c r="J121" s="521"/>
      <c r="K121" s="433">
        <v>121</v>
      </c>
      <c r="L121" s="495">
        <f>J121+K121</f>
        <v>121</v>
      </c>
      <c r="M121" s="464">
        <v>121</v>
      </c>
      <c r="N121" s="483">
        <v>0</v>
      </c>
      <c r="O121" s="492">
        <f t="shared" si="23"/>
        <v>0</v>
      </c>
    </row>
    <row r="122" spans="1:15" s="358" customFormat="1" ht="19.5" customHeight="1" thickBot="1">
      <c r="A122" s="397">
        <v>923127</v>
      </c>
      <c r="B122" s="5" t="s">
        <v>267</v>
      </c>
      <c r="C122" s="353">
        <v>1</v>
      </c>
      <c r="D122" s="354">
        <f aca="true" t="shared" si="36" ref="D122:J122">D123+D124+D125</f>
        <v>3893</v>
      </c>
      <c r="E122" s="354">
        <f t="shared" si="36"/>
        <v>92</v>
      </c>
      <c r="F122" s="354">
        <f t="shared" si="36"/>
        <v>3985</v>
      </c>
      <c r="G122" s="354">
        <f t="shared" si="36"/>
        <v>1000</v>
      </c>
      <c r="H122" s="354">
        <f t="shared" si="36"/>
        <v>4985</v>
      </c>
      <c r="I122" s="354">
        <f t="shared" si="36"/>
        <v>790</v>
      </c>
      <c r="J122" s="354">
        <f t="shared" si="36"/>
        <v>5775</v>
      </c>
      <c r="K122" s="388">
        <f>K123+K124+K125</f>
        <v>-1762</v>
      </c>
      <c r="L122" s="388">
        <f>L123+L124+L125</f>
        <v>4013</v>
      </c>
      <c r="M122" s="460">
        <f>M123+M124+M125</f>
        <v>4013</v>
      </c>
      <c r="N122" s="483">
        <f t="shared" si="31"/>
        <v>1</v>
      </c>
      <c r="O122" s="492">
        <f t="shared" si="23"/>
        <v>0</v>
      </c>
    </row>
    <row r="123" spans="1:15" ht="19.5" customHeight="1" thickBot="1">
      <c r="A123" s="398"/>
      <c r="B123" s="21" t="s">
        <v>244</v>
      </c>
      <c r="C123" s="390"/>
      <c r="D123" s="369">
        <v>2162</v>
      </c>
      <c r="E123" s="369">
        <v>70</v>
      </c>
      <c r="F123" s="370">
        <f>D123+E123</f>
        <v>2232</v>
      </c>
      <c r="G123" s="369"/>
      <c r="H123" s="370">
        <f>F123+G123</f>
        <v>2232</v>
      </c>
      <c r="I123" s="369">
        <v>583</v>
      </c>
      <c r="J123" s="369">
        <f>H123+I123</f>
        <v>2815</v>
      </c>
      <c r="K123" s="532">
        <v>-487</v>
      </c>
      <c r="L123" s="532">
        <f>J123+K123</f>
        <v>2328</v>
      </c>
      <c r="M123" s="461">
        <v>2328</v>
      </c>
      <c r="N123" s="483">
        <f t="shared" si="31"/>
        <v>1</v>
      </c>
      <c r="O123" s="492">
        <f t="shared" si="23"/>
        <v>0</v>
      </c>
    </row>
    <row r="124" spans="1:15" ht="19.5" customHeight="1" thickBot="1">
      <c r="A124" s="398"/>
      <c r="B124" s="9" t="s">
        <v>256</v>
      </c>
      <c r="C124" s="363"/>
      <c r="D124" s="364">
        <v>676</v>
      </c>
      <c r="E124" s="364">
        <v>22</v>
      </c>
      <c r="F124" s="373">
        <f>D124+E124</f>
        <v>698</v>
      </c>
      <c r="G124" s="364"/>
      <c r="H124" s="373">
        <f>F124+G124</f>
        <v>698</v>
      </c>
      <c r="I124" s="364">
        <v>187</v>
      </c>
      <c r="J124" s="364">
        <f>H124+I124</f>
        <v>885</v>
      </c>
      <c r="K124" s="365">
        <v>-177</v>
      </c>
      <c r="L124" s="365">
        <f>J124+K124</f>
        <v>708</v>
      </c>
      <c r="M124" s="469">
        <v>708</v>
      </c>
      <c r="N124" s="483">
        <f t="shared" si="31"/>
        <v>1</v>
      </c>
      <c r="O124" s="492">
        <f t="shared" si="23"/>
        <v>0</v>
      </c>
    </row>
    <row r="125" spans="1:15" ht="19.5" customHeight="1" thickBot="1">
      <c r="A125" s="398"/>
      <c r="B125" s="15" t="s">
        <v>249</v>
      </c>
      <c r="C125" s="374"/>
      <c r="D125" s="375">
        <v>1055</v>
      </c>
      <c r="E125" s="375"/>
      <c r="F125" s="376">
        <f>D125+E125</f>
        <v>1055</v>
      </c>
      <c r="G125" s="375">
        <v>1000</v>
      </c>
      <c r="H125" s="376">
        <f>F125+G125</f>
        <v>2055</v>
      </c>
      <c r="I125" s="375">
        <v>20</v>
      </c>
      <c r="J125" s="375">
        <f>H125+I125</f>
        <v>2075</v>
      </c>
      <c r="K125" s="433">
        <v>-1098</v>
      </c>
      <c r="L125" s="433">
        <f>J125+K125</f>
        <v>977</v>
      </c>
      <c r="M125" s="462">
        <v>977</v>
      </c>
      <c r="N125" s="483">
        <f t="shared" si="31"/>
        <v>1</v>
      </c>
      <c r="O125" s="492">
        <f t="shared" si="23"/>
        <v>0</v>
      </c>
    </row>
    <row r="126" spans="1:15" s="358" customFormat="1" ht="19.5" customHeight="1" thickBot="1">
      <c r="A126" s="397">
        <v>924014</v>
      </c>
      <c r="B126" s="5" t="s">
        <v>534</v>
      </c>
      <c r="C126" s="353">
        <v>1</v>
      </c>
      <c r="D126" s="354">
        <f aca="true" t="shared" si="37" ref="D126:J126">D127+D128+D129+D130</f>
        <v>5424</v>
      </c>
      <c r="E126" s="354">
        <f t="shared" si="37"/>
        <v>939</v>
      </c>
      <c r="F126" s="354">
        <f t="shared" si="37"/>
        <v>6363</v>
      </c>
      <c r="G126" s="354">
        <f t="shared" si="37"/>
        <v>0</v>
      </c>
      <c r="H126" s="354">
        <f t="shared" si="37"/>
        <v>6363</v>
      </c>
      <c r="I126" s="354">
        <f t="shared" si="37"/>
        <v>0</v>
      </c>
      <c r="J126" s="354">
        <f t="shared" si="37"/>
        <v>6363</v>
      </c>
      <c r="K126" s="388">
        <f>K127+K128+K129+K130</f>
        <v>-1671</v>
      </c>
      <c r="L126" s="388">
        <f>L127+L128+L129+L130</f>
        <v>4692</v>
      </c>
      <c r="M126" s="460">
        <f>M127+M128+M129+M130</f>
        <v>4669</v>
      </c>
      <c r="N126" s="483">
        <f t="shared" si="31"/>
        <v>0.9950980392156863</v>
      </c>
      <c r="O126" s="492">
        <f t="shared" si="23"/>
        <v>23</v>
      </c>
    </row>
    <row r="127" spans="1:15" ht="19.5" customHeight="1" thickBot="1">
      <c r="A127" s="406"/>
      <c r="B127" s="6" t="s">
        <v>244</v>
      </c>
      <c r="C127" s="360"/>
      <c r="D127" s="361">
        <v>1656</v>
      </c>
      <c r="E127" s="361">
        <v>52</v>
      </c>
      <c r="F127" s="361">
        <f>D127+E127</f>
        <v>1708</v>
      </c>
      <c r="G127" s="361"/>
      <c r="H127" s="361">
        <f>F127+G127</f>
        <v>1708</v>
      </c>
      <c r="I127" s="361"/>
      <c r="J127" s="361">
        <f>H127+I127</f>
        <v>1708</v>
      </c>
      <c r="K127" s="438">
        <v>44</v>
      </c>
      <c r="L127" s="438">
        <f>J127+K127</f>
        <v>1752</v>
      </c>
      <c r="M127" s="474">
        <v>1752</v>
      </c>
      <c r="N127" s="483">
        <f t="shared" si="31"/>
        <v>1</v>
      </c>
      <c r="O127" s="492">
        <f t="shared" si="23"/>
        <v>0</v>
      </c>
    </row>
    <row r="128" spans="1:15" ht="19.5" customHeight="1" thickBot="1">
      <c r="A128" s="398"/>
      <c r="B128" s="3" t="s">
        <v>256</v>
      </c>
      <c r="C128" s="363"/>
      <c r="D128" s="364">
        <v>514</v>
      </c>
      <c r="E128" s="364">
        <v>17</v>
      </c>
      <c r="F128" s="361">
        <f>D128+E128</f>
        <v>531</v>
      </c>
      <c r="G128" s="364"/>
      <c r="H128" s="361">
        <f>F128+G128</f>
        <v>531</v>
      </c>
      <c r="I128" s="364"/>
      <c r="J128" s="361">
        <f>H128+I128</f>
        <v>531</v>
      </c>
      <c r="K128" s="365"/>
      <c r="L128" s="438">
        <f>J128+K128</f>
        <v>531</v>
      </c>
      <c r="M128" s="469">
        <v>508</v>
      </c>
      <c r="N128" s="483">
        <f t="shared" si="31"/>
        <v>0.9566854990583804</v>
      </c>
      <c r="O128" s="492">
        <f t="shared" si="23"/>
        <v>23</v>
      </c>
    </row>
    <row r="129" spans="1:15" ht="19.5" customHeight="1" thickBot="1">
      <c r="A129" s="398"/>
      <c r="B129" s="3" t="s">
        <v>249</v>
      </c>
      <c r="C129" s="363"/>
      <c r="D129" s="364">
        <v>3144</v>
      </c>
      <c r="E129" s="364">
        <v>870</v>
      </c>
      <c r="F129" s="361">
        <f>D129+E129</f>
        <v>4014</v>
      </c>
      <c r="G129" s="364"/>
      <c r="H129" s="361">
        <f>F129+G129</f>
        <v>4014</v>
      </c>
      <c r="I129" s="364"/>
      <c r="J129" s="361">
        <f>H129+I129</f>
        <v>4014</v>
      </c>
      <c r="K129" s="365">
        <v>-1605</v>
      </c>
      <c r="L129" s="438">
        <f>J129+K129</f>
        <v>2409</v>
      </c>
      <c r="M129" s="469">
        <v>2409</v>
      </c>
      <c r="N129" s="483">
        <f t="shared" si="31"/>
        <v>1</v>
      </c>
      <c r="O129" s="492">
        <f t="shared" si="23"/>
        <v>0</v>
      </c>
    </row>
    <row r="130" spans="1:15" ht="19.5" customHeight="1" thickBot="1">
      <c r="A130" s="408"/>
      <c r="B130" s="3" t="s">
        <v>250</v>
      </c>
      <c r="C130" s="363"/>
      <c r="D130" s="364">
        <v>110</v>
      </c>
      <c r="E130" s="364"/>
      <c r="F130" s="361">
        <f>D130+E130</f>
        <v>110</v>
      </c>
      <c r="G130" s="364"/>
      <c r="H130" s="361">
        <f>F130+G130</f>
        <v>110</v>
      </c>
      <c r="I130" s="364"/>
      <c r="J130" s="361">
        <f>H130+I130</f>
        <v>110</v>
      </c>
      <c r="K130" s="365">
        <v>-110</v>
      </c>
      <c r="L130" s="438">
        <f>J130+K130</f>
        <v>0</v>
      </c>
      <c r="M130" s="469">
        <v>0</v>
      </c>
      <c r="N130" s="483" t="e">
        <f t="shared" si="31"/>
        <v>#DIV/0!</v>
      </c>
      <c r="O130" s="492">
        <f t="shared" si="23"/>
        <v>0</v>
      </c>
    </row>
    <row r="131" spans="1:15" s="358" customFormat="1" ht="19.5" customHeight="1" thickBot="1">
      <c r="A131" s="397">
        <v>924025</v>
      </c>
      <c r="B131" s="5" t="s">
        <v>535</v>
      </c>
      <c r="C131" s="353"/>
      <c r="D131" s="354">
        <f aca="true" t="shared" si="38" ref="D131:M131">D132</f>
        <v>1860</v>
      </c>
      <c r="E131" s="354">
        <f t="shared" si="38"/>
        <v>0</v>
      </c>
      <c r="F131" s="354">
        <f t="shared" si="38"/>
        <v>1860</v>
      </c>
      <c r="G131" s="354">
        <f t="shared" si="38"/>
        <v>0</v>
      </c>
      <c r="H131" s="354">
        <f t="shared" si="38"/>
        <v>1860</v>
      </c>
      <c r="I131" s="354">
        <f t="shared" si="38"/>
        <v>0</v>
      </c>
      <c r="J131" s="354">
        <f t="shared" si="38"/>
        <v>1860</v>
      </c>
      <c r="K131" s="388">
        <f t="shared" si="38"/>
        <v>0</v>
      </c>
      <c r="L131" s="388">
        <f t="shared" si="38"/>
        <v>1860</v>
      </c>
      <c r="M131" s="460">
        <f t="shared" si="38"/>
        <v>1860</v>
      </c>
      <c r="N131" s="483">
        <f t="shared" si="31"/>
        <v>1</v>
      </c>
      <c r="O131" s="492">
        <f t="shared" si="23"/>
        <v>0</v>
      </c>
    </row>
    <row r="132" spans="1:15" ht="19.5" customHeight="1" thickBot="1">
      <c r="A132" s="398"/>
      <c r="B132" s="7" t="s">
        <v>263</v>
      </c>
      <c r="C132" s="356"/>
      <c r="D132" s="357">
        <v>1860</v>
      </c>
      <c r="E132" s="357"/>
      <c r="F132" s="357">
        <f>D132+E132</f>
        <v>1860</v>
      </c>
      <c r="G132" s="357"/>
      <c r="H132" s="357">
        <f>F132+G132</f>
        <v>1860</v>
      </c>
      <c r="I132" s="357"/>
      <c r="J132" s="357">
        <f>H132+I132</f>
        <v>1860</v>
      </c>
      <c r="K132" s="385"/>
      <c r="L132" s="385">
        <f>J132+K132</f>
        <v>1860</v>
      </c>
      <c r="M132" s="465">
        <v>1860</v>
      </c>
      <c r="N132" s="483">
        <f t="shared" si="31"/>
        <v>1</v>
      </c>
      <c r="O132" s="492">
        <f t="shared" si="23"/>
        <v>0</v>
      </c>
    </row>
    <row r="133" spans="1:15" s="358" customFormat="1" ht="19.5" customHeight="1" thickBot="1">
      <c r="A133" s="397">
        <v>926029</v>
      </c>
      <c r="B133" s="5" t="s">
        <v>536</v>
      </c>
      <c r="C133" s="353"/>
      <c r="D133" s="354">
        <f aca="true" t="shared" si="39" ref="D133:M133">D134</f>
        <v>50</v>
      </c>
      <c r="E133" s="354">
        <f t="shared" si="39"/>
        <v>0</v>
      </c>
      <c r="F133" s="354">
        <f t="shared" si="39"/>
        <v>50</v>
      </c>
      <c r="G133" s="354">
        <f t="shared" si="39"/>
        <v>0</v>
      </c>
      <c r="H133" s="354">
        <f t="shared" si="39"/>
        <v>50</v>
      </c>
      <c r="I133" s="354">
        <f t="shared" si="39"/>
        <v>0</v>
      </c>
      <c r="J133" s="354">
        <f t="shared" si="39"/>
        <v>50</v>
      </c>
      <c r="K133" s="388">
        <f t="shared" si="39"/>
        <v>0</v>
      </c>
      <c r="L133" s="388">
        <f t="shared" si="39"/>
        <v>50</v>
      </c>
      <c r="M133" s="460">
        <f t="shared" si="39"/>
        <v>50</v>
      </c>
      <c r="N133" s="483">
        <f t="shared" si="31"/>
        <v>1</v>
      </c>
      <c r="O133" s="492">
        <f t="shared" si="23"/>
        <v>0</v>
      </c>
    </row>
    <row r="134" spans="1:15" ht="19.5" customHeight="1" thickBot="1">
      <c r="A134" s="398"/>
      <c r="B134" s="7" t="s">
        <v>263</v>
      </c>
      <c r="C134" s="356"/>
      <c r="D134" s="357">
        <v>50</v>
      </c>
      <c r="E134" s="357"/>
      <c r="F134" s="357">
        <f>D134+E134</f>
        <v>50</v>
      </c>
      <c r="G134" s="357"/>
      <c r="H134" s="357">
        <f>F134+G134</f>
        <v>50</v>
      </c>
      <c r="I134" s="357"/>
      <c r="J134" s="357">
        <f>H134+I134</f>
        <v>50</v>
      </c>
      <c r="K134" s="385"/>
      <c r="L134" s="385">
        <f>J134+K134</f>
        <v>50</v>
      </c>
      <c r="M134" s="465">
        <v>50</v>
      </c>
      <c r="N134" s="483">
        <f t="shared" si="31"/>
        <v>1</v>
      </c>
      <c r="O134" s="492">
        <f t="shared" si="23"/>
        <v>0</v>
      </c>
    </row>
    <row r="135" spans="1:15" s="358" customFormat="1" ht="19.5" customHeight="1" thickBot="1">
      <c r="A135" s="397">
        <v>930932</v>
      </c>
      <c r="B135" s="5" t="s">
        <v>537</v>
      </c>
      <c r="C135" s="353"/>
      <c r="D135" s="354">
        <f aca="true" t="shared" si="40" ref="D135:M135">D136</f>
        <v>120</v>
      </c>
      <c r="E135" s="354">
        <f t="shared" si="40"/>
        <v>0</v>
      </c>
      <c r="F135" s="354">
        <f t="shared" si="40"/>
        <v>120</v>
      </c>
      <c r="G135" s="354">
        <f t="shared" si="40"/>
        <v>0</v>
      </c>
      <c r="H135" s="354">
        <f t="shared" si="40"/>
        <v>120</v>
      </c>
      <c r="I135" s="354">
        <f t="shared" si="40"/>
        <v>0</v>
      </c>
      <c r="J135" s="354">
        <f t="shared" si="40"/>
        <v>120</v>
      </c>
      <c r="K135" s="388">
        <f t="shared" si="40"/>
        <v>0</v>
      </c>
      <c r="L135" s="388">
        <f t="shared" si="40"/>
        <v>120</v>
      </c>
      <c r="M135" s="460">
        <f t="shared" si="40"/>
        <v>120</v>
      </c>
      <c r="N135" s="483">
        <f t="shared" si="31"/>
        <v>1</v>
      </c>
      <c r="O135" s="492">
        <f t="shared" si="23"/>
        <v>0</v>
      </c>
    </row>
    <row r="136" spans="1:15" ht="19.5" customHeight="1" thickBot="1">
      <c r="A136" s="408"/>
      <c r="B136" s="16" t="s">
        <v>263</v>
      </c>
      <c r="C136" s="391"/>
      <c r="D136" s="392">
        <v>120</v>
      </c>
      <c r="E136" s="392"/>
      <c r="F136" s="392">
        <f>D136+E136</f>
        <v>120</v>
      </c>
      <c r="G136" s="392"/>
      <c r="H136" s="392">
        <f>F136+G136</f>
        <v>120</v>
      </c>
      <c r="I136" s="392"/>
      <c r="J136" s="392">
        <f>H136+I136</f>
        <v>120</v>
      </c>
      <c r="K136" s="534"/>
      <c r="L136" s="534">
        <f>J136+K136</f>
        <v>120</v>
      </c>
      <c r="M136" s="464">
        <v>120</v>
      </c>
      <c r="N136" s="483">
        <f t="shared" si="31"/>
        <v>1</v>
      </c>
      <c r="O136" s="492">
        <f t="shared" si="23"/>
        <v>0</v>
      </c>
    </row>
    <row r="137" spans="14:15" ht="19.5" customHeight="1" thickBot="1">
      <c r="N137" s="483"/>
      <c r="O137" s="492">
        <f t="shared" si="23"/>
        <v>0</v>
      </c>
    </row>
    <row r="138" spans="1:15" s="358" customFormat="1" ht="19.5" customHeight="1" thickBot="1">
      <c r="A138" s="397"/>
      <c r="B138" s="5" t="s">
        <v>268</v>
      </c>
      <c r="C138" s="353">
        <f>C135+C133+C131+C126+C122+C114+C112+C110+C107+C98+C95+C92+C87+C84+C79+C74+C67+C64+C61+C59+C57+C45+C41+C35+C33+C30+C16+C13+C8+C117</f>
        <v>37</v>
      </c>
      <c r="D138" s="354">
        <f aca="true" t="shared" si="41" ref="D138:J138">SUM(D139:D148)</f>
        <v>224866</v>
      </c>
      <c r="E138" s="354">
        <f t="shared" si="41"/>
        <v>16266</v>
      </c>
      <c r="F138" s="354">
        <f t="shared" si="41"/>
        <v>241132</v>
      </c>
      <c r="G138" s="354">
        <f t="shared" si="41"/>
        <v>21271</v>
      </c>
      <c r="H138" s="354">
        <f t="shared" si="41"/>
        <v>262403</v>
      </c>
      <c r="I138" s="354">
        <f t="shared" si="41"/>
        <v>9068</v>
      </c>
      <c r="J138" s="354">
        <f t="shared" si="41"/>
        <v>271471</v>
      </c>
      <c r="K138" s="388">
        <f>SUM(K139:K148)</f>
        <v>-43120</v>
      </c>
      <c r="L138" s="388">
        <f>SUM(L139:L148)</f>
        <v>228351</v>
      </c>
      <c r="M138" s="460">
        <f>SUM(M139:M148)</f>
        <v>226228</v>
      </c>
      <c r="N138" s="483">
        <f t="shared" si="31"/>
        <v>0.9907029091179806</v>
      </c>
      <c r="O138" s="492">
        <f t="shared" si="23"/>
        <v>2123</v>
      </c>
    </row>
    <row r="139" spans="1:15" ht="19.5" customHeight="1" thickBot="1">
      <c r="A139" s="399"/>
      <c r="B139" s="17" t="s">
        <v>244</v>
      </c>
      <c r="C139" s="393"/>
      <c r="D139" s="361">
        <f aca="true" t="shared" si="42" ref="D139:J139">D9+D17+D18+D36+D42+D75+D68+D80+D85+D88+D118+D123+D127+D27</f>
        <v>66146</v>
      </c>
      <c r="E139" s="361">
        <f t="shared" si="42"/>
        <v>5927</v>
      </c>
      <c r="F139" s="361">
        <f t="shared" si="42"/>
        <v>72073</v>
      </c>
      <c r="G139" s="361">
        <f t="shared" si="42"/>
        <v>2684</v>
      </c>
      <c r="H139" s="361">
        <f t="shared" si="42"/>
        <v>74757</v>
      </c>
      <c r="I139" s="438">
        <f t="shared" si="42"/>
        <v>1854</v>
      </c>
      <c r="J139" s="361">
        <f t="shared" si="42"/>
        <v>76611</v>
      </c>
      <c r="K139" s="438">
        <f>K9+K17+K18+K36+K42+K75+K68+K80+K85+K88+K118+K123+K127+K27</f>
        <v>-991</v>
      </c>
      <c r="L139" s="438">
        <f>L9+L17+L18+L36+L42+L75+L68+L80+L85+L88+L118+L123+L127+L27</f>
        <v>75620</v>
      </c>
      <c r="M139" s="474">
        <f>M9+M17+M18+M36+M42+M75+M68+M80+M85+M88+M118+M123+M127+M27</f>
        <v>75450</v>
      </c>
      <c r="N139" s="483">
        <f t="shared" si="31"/>
        <v>0.9977519174821475</v>
      </c>
      <c r="O139" s="492">
        <f t="shared" si="23"/>
        <v>170</v>
      </c>
    </row>
    <row r="140" spans="1:15" ht="19.5" customHeight="1" thickBot="1">
      <c r="A140" s="400"/>
      <c r="B140" s="18" t="s">
        <v>256</v>
      </c>
      <c r="C140" s="371"/>
      <c r="D140" s="364">
        <f aca="true" t="shared" si="43" ref="D140:J140">D10+D19+D37+D43+D69+D76+D81+D86+D89+D99+D109+D128+D124+D119+D28</f>
        <v>20392</v>
      </c>
      <c r="E140" s="364">
        <f t="shared" si="43"/>
        <v>1478</v>
      </c>
      <c r="F140" s="364">
        <f t="shared" si="43"/>
        <v>21870</v>
      </c>
      <c r="G140" s="364">
        <f t="shared" si="43"/>
        <v>726</v>
      </c>
      <c r="H140" s="364">
        <f t="shared" si="43"/>
        <v>22596</v>
      </c>
      <c r="I140" s="365">
        <f t="shared" si="43"/>
        <v>594</v>
      </c>
      <c r="J140" s="364">
        <f t="shared" si="43"/>
        <v>23190</v>
      </c>
      <c r="K140" s="365">
        <f>K10+K19+K37+K43+K69+K76+K81+K86+K89+K99+K109+K128+K124+K119+K28</f>
        <v>-2045</v>
      </c>
      <c r="L140" s="365">
        <f>L10+L19+L37+L43+L69+L76+L81+L86+L89+L99+L109+L128+L124+L119+L28</f>
        <v>21145</v>
      </c>
      <c r="M140" s="469">
        <f>M10+M19+M37+M43+M69+M76+M81+M86+M89+M99+M109+M128+M124+M119+M28</f>
        <v>21016</v>
      </c>
      <c r="N140" s="483">
        <f t="shared" si="31"/>
        <v>0.9938992669661859</v>
      </c>
      <c r="O140" s="492">
        <f t="shared" si="23"/>
        <v>129</v>
      </c>
    </row>
    <row r="141" spans="1:15" ht="19.5" customHeight="1" thickBot="1">
      <c r="A141" s="400"/>
      <c r="B141" s="18" t="s">
        <v>249</v>
      </c>
      <c r="C141" s="371"/>
      <c r="D141" s="365">
        <f aca="true" t="shared" si="44" ref="D141:J141">D11+D14+D20+D38+D44+D46+D62+D70+D65+D77+D82+D90+D115+D120+D125+D129+D93+D29</f>
        <v>87322</v>
      </c>
      <c r="E141" s="365">
        <f t="shared" si="44"/>
        <v>10380</v>
      </c>
      <c r="F141" s="365">
        <f t="shared" si="44"/>
        <v>97702</v>
      </c>
      <c r="G141" s="365">
        <f t="shared" si="44"/>
        <v>16691</v>
      </c>
      <c r="H141" s="365">
        <f t="shared" si="44"/>
        <v>114393</v>
      </c>
      <c r="I141" s="365">
        <f t="shared" si="44"/>
        <v>2386</v>
      </c>
      <c r="J141" s="365">
        <f t="shared" si="44"/>
        <v>116779</v>
      </c>
      <c r="K141" s="365">
        <f>K11+K14+K20+K38+K44+K46+K62+K70+K65+K77+K82+K90+K115+K120+K125+K129+K93+K29</f>
        <v>-38336</v>
      </c>
      <c r="L141" s="365">
        <f>L11+L14+L20+L38+L44+L46+L62+L70+L65+L77+L82+L90+L115+L120+L125+L129+L93+L29</f>
        <v>78443</v>
      </c>
      <c r="M141" s="469">
        <f>M11+M14+M20+M38+M44+M46+M62+M70+M65+M77+M82+M90+M115+M120+M125+M129+M93+M29</f>
        <v>77680</v>
      </c>
      <c r="N141" s="483">
        <f t="shared" si="31"/>
        <v>0.9902731919992861</v>
      </c>
      <c r="O141" s="492">
        <f aca="true" t="shared" si="45" ref="O141:O148">L141-M141</f>
        <v>763</v>
      </c>
    </row>
    <row r="142" spans="1:15" s="235" customFormat="1" ht="19.5" customHeight="1" thickBot="1">
      <c r="A142" s="219"/>
      <c r="B142" s="195" t="s">
        <v>250</v>
      </c>
      <c r="C142" s="394"/>
      <c r="D142" s="365">
        <f aca="true" t="shared" si="46" ref="D142:J142">D21+D39+D91+D71+D83+D78+D130+D60</f>
        <v>7389</v>
      </c>
      <c r="E142" s="365">
        <f t="shared" si="46"/>
        <v>-1539</v>
      </c>
      <c r="F142" s="365">
        <f t="shared" si="46"/>
        <v>5850</v>
      </c>
      <c r="G142" s="365">
        <f t="shared" si="46"/>
        <v>0</v>
      </c>
      <c r="H142" s="365">
        <f t="shared" si="46"/>
        <v>5850</v>
      </c>
      <c r="I142" s="365">
        <f t="shared" si="46"/>
        <v>0</v>
      </c>
      <c r="J142" s="365">
        <f t="shared" si="46"/>
        <v>5850</v>
      </c>
      <c r="K142" s="365">
        <f>K12+K15+K21+K32+K39+K60+K71+K78+K83+K91+K94+K121+K130</f>
        <v>57</v>
      </c>
      <c r="L142" s="365">
        <f>L12+L15+L21+L32+L39+L60+L71+L78+L83+L91+L94+L121+L130</f>
        <v>5907</v>
      </c>
      <c r="M142" s="469">
        <f>M12+M15+M21+M32+M39+M60+M71+M78+M83+M91+M94+M121+M130</f>
        <v>5794</v>
      </c>
      <c r="N142" s="483">
        <f t="shared" si="31"/>
        <v>0.9808701540545116</v>
      </c>
      <c r="O142" s="492">
        <f t="shared" si="45"/>
        <v>113</v>
      </c>
    </row>
    <row r="143" spans="1:15" s="235" customFormat="1" ht="19.5" customHeight="1" thickBot="1">
      <c r="A143" s="219"/>
      <c r="B143" s="195" t="s">
        <v>251</v>
      </c>
      <c r="C143" s="394"/>
      <c r="D143" s="365">
        <f aca="true" t="shared" si="47" ref="D143:J143">D22+D72+D96+D31+D58</f>
        <v>23172</v>
      </c>
      <c r="E143" s="365">
        <f t="shared" si="47"/>
        <v>0</v>
      </c>
      <c r="F143" s="365">
        <f t="shared" si="47"/>
        <v>23172</v>
      </c>
      <c r="G143" s="365">
        <f t="shared" si="47"/>
        <v>0</v>
      </c>
      <c r="H143" s="365">
        <f t="shared" si="47"/>
        <v>23172</v>
      </c>
      <c r="I143" s="365">
        <f t="shared" si="47"/>
        <v>0</v>
      </c>
      <c r="J143" s="365">
        <f t="shared" si="47"/>
        <v>23172</v>
      </c>
      <c r="K143" s="365">
        <f>K22+K72+K96+K31+K58</f>
        <v>-1571</v>
      </c>
      <c r="L143" s="365">
        <f>L22+L72+L96+L31+L58</f>
        <v>21601</v>
      </c>
      <c r="M143" s="469">
        <f>M22+M72+M96+M31+M58</f>
        <v>20738</v>
      </c>
      <c r="N143" s="483">
        <f t="shared" si="31"/>
        <v>0.9600481459191704</v>
      </c>
      <c r="O143" s="492">
        <f t="shared" si="45"/>
        <v>863</v>
      </c>
    </row>
    <row r="144" spans="1:15" s="235" customFormat="1" ht="19.5" customHeight="1" thickBot="1">
      <c r="A144" s="219"/>
      <c r="B144" s="195" t="s">
        <v>263</v>
      </c>
      <c r="C144" s="394"/>
      <c r="D144" s="365">
        <f aca="true" t="shared" si="48" ref="D144:J144">D34+D66+D97+D116+D132+D134+D136+D23+D40+D63</f>
        <v>2469</v>
      </c>
      <c r="E144" s="365">
        <f t="shared" si="48"/>
        <v>0</v>
      </c>
      <c r="F144" s="365">
        <f t="shared" si="48"/>
        <v>2469</v>
      </c>
      <c r="G144" s="365">
        <f t="shared" si="48"/>
        <v>0</v>
      </c>
      <c r="H144" s="365">
        <f t="shared" si="48"/>
        <v>2469</v>
      </c>
      <c r="I144" s="365">
        <f t="shared" si="48"/>
        <v>0</v>
      </c>
      <c r="J144" s="365">
        <f t="shared" si="48"/>
        <v>2469</v>
      </c>
      <c r="K144" s="365">
        <f>K34+K66+K97+K116+K132+K134+K136+K23+K40+K63+K73</f>
        <v>38</v>
      </c>
      <c r="L144" s="365">
        <f>L34+L66+L97+L116+L132+L134+L136+L23+L40+L63+L73</f>
        <v>2507</v>
      </c>
      <c r="M144" s="469">
        <f>M34+M66+M97+M116+M132+M134+M136+M23+M40+M63+M73</f>
        <v>2507</v>
      </c>
      <c r="N144" s="483">
        <f t="shared" si="31"/>
        <v>1</v>
      </c>
      <c r="O144" s="492">
        <f t="shared" si="45"/>
        <v>0</v>
      </c>
    </row>
    <row r="145" spans="1:15" s="235" customFormat="1" ht="19.5" customHeight="1" thickBot="1">
      <c r="A145" s="219"/>
      <c r="B145" s="195" t="s">
        <v>264</v>
      </c>
      <c r="C145" s="394"/>
      <c r="D145" s="365">
        <f aca="true" t="shared" si="49" ref="D145:J145">D100+D108+D111+D113</f>
        <v>17546</v>
      </c>
      <c r="E145" s="365">
        <f t="shared" si="49"/>
        <v>20</v>
      </c>
      <c r="F145" s="365">
        <f t="shared" si="49"/>
        <v>17566</v>
      </c>
      <c r="G145" s="365">
        <f t="shared" si="49"/>
        <v>1170</v>
      </c>
      <c r="H145" s="365">
        <f t="shared" si="49"/>
        <v>18736</v>
      </c>
      <c r="I145" s="365">
        <f t="shared" si="49"/>
        <v>4234</v>
      </c>
      <c r="J145" s="365">
        <f t="shared" si="49"/>
        <v>22970</v>
      </c>
      <c r="K145" s="365">
        <f>K100+K108+K111+K113</f>
        <v>-272</v>
      </c>
      <c r="L145" s="365">
        <f>L100+L108+L111+L113</f>
        <v>22698</v>
      </c>
      <c r="M145" s="469">
        <f>M100+M108+M111+M113</f>
        <v>22698</v>
      </c>
      <c r="N145" s="483">
        <f t="shared" si="31"/>
        <v>1</v>
      </c>
      <c r="O145" s="492">
        <f t="shared" si="45"/>
        <v>0</v>
      </c>
    </row>
    <row r="146" spans="1:15" s="235" customFormat="1" ht="19.5" customHeight="1" thickBot="1">
      <c r="A146" s="219"/>
      <c r="B146" s="195" t="s">
        <v>253</v>
      </c>
      <c r="C146" s="394"/>
      <c r="D146" s="365">
        <f aca="true" t="shared" si="50" ref="D146:F147">D24</f>
        <v>430</v>
      </c>
      <c r="E146" s="365">
        <f t="shared" si="50"/>
        <v>0</v>
      </c>
      <c r="F146" s="365">
        <f t="shared" si="50"/>
        <v>430</v>
      </c>
      <c r="G146" s="365">
        <f aca="true" t="shared" si="51" ref="G146:J147">G24</f>
        <v>0</v>
      </c>
      <c r="H146" s="365">
        <f t="shared" si="51"/>
        <v>430</v>
      </c>
      <c r="I146" s="365">
        <f t="shared" si="51"/>
        <v>0</v>
      </c>
      <c r="J146" s="365">
        <f t="shared" si="51"/>
        <v>430</v>
      </c>
      <c r="K146" s="365">
        <f aca="true" t="shared" si="52" ref="K146:M147">K24</f>
        <v>0</v>
      </c>
      <c r="L146" s="365">
        <f t="shared" si="52"/>
        <v>430</v>
      </c>
      <c r="M146" s="469">
        <f t="shared" si="52"/>
        <v>345</v>
      </c>
      <c r="N146" s="483">
        <f t="shared" si="31"/>
        <v>0.8023255813953488</v>
      </c>
      <c r="O146" s="492">
        <f t="shared" si="45"/>
        <v>85</v>
      </c>
    </row>
    <row r="147" spans="1:15" ht="19.5" customHeight="1" thickBot="1">
      <c r="A147" s="400"/>
      <c r="B147" s="18" t="s">
        <v>254</v>
      </c>
      <c r="C147" s="371"/>
      <c r="D147" s="364">
        <f t="shared" si="50"/>
        <v>0</v>
      </c>
      <c r="E147" s="364">
        <f t="shared" si="50"/>
        <v>0</v>
      </c>
      <c r="F147" s="364">
        <f t="shared" si="50"/>
        <v>0</v>
      </c>
      <c r="G147" s="364">
        <f t="shared" si="51"/>
        <v>0</v>
      </c>
      <c r="H147" s="364">
        <f t="shared" si="51"/>
        <v>0</v>
      </c>
      <c r="I147" s="364">
        <f t="shared" si="51"/>
        <v>0</v>
      </c>
      <c r="J147" s="364">
        <f t="shared" si="51"/>
        <v>0</v>
      </c>
      <c r="K147" s="365">
        <f t="shared" si="52"/>
        <v>0</v>
      </c>
      <c r="L147" s="365">
        <f t="shared" si="52"/>
        <v>0</v>
      </c>
      <c r="M147" s="469">
        <f t="shared" si="52"/>
        <v>0</v>
      </c>
      <c r="N147" s="483" t="e">
        <f t="shared" si="31"/>
        <v>#DIV/0!</v>
      </c>
      <c r="O147" s="492">
        <f t="shared" si="45"/>
        <v>0</v>
      </c>
    </row>
    <row r="148" spans="1:15" ht="19.5" customHeight="1" thickBot="1">
      <c r="A148" s="405"/>
      <c r="B148" s="19" t="s">
        <v>269</v>
      </c>
      <c r="C148" s="395"/>
      <c r="D148" s="375">
        <v>0</v>
      </c>
      <c r="E148" s="375">
        <v>0</v>
      </c>
      <c r="F148" s="375">
        <v>0</v>
      </c>
      <c r="G148" s="375">
        <v>0</v>
      </c>
      <c r="H148" s="375">
        <v>0</v>
      </c>
      <c r="I148" s="375">
        <v>0</v>
      </c>
      <c r="J148" s="375">
        <v>0</v>
      </c>
      <c r="K148" s="433">
        <v>0</v>
      </c>
      <c r="L148" s="433">
        <v>0</v>
      </c>
      <c r="M148" s="462">
        <v>0</v>
      </c>
      <c r="N148" s="483" t="e">
        <f t="shared" si="31"/>
        <v>#DIV/0!</v>
      </c>
      <c r="O148" s="492">
        <f t="shared" si="45"/>
        <v>0</v>
      </c>
    </row>
    <row r="149" spans="1:15" s="384" customFormat="1" ht="19.5" customHeight="1">
      <c r="A149" s="632" t="s">
        <v>270</v>
      </c>
      <c r="B149" s="632"/>
      <c r="C149" s="632"/>
      <c r="D149" s="632"/>
      <c r="E149" s="633"/>
      <c r="F149" s="633"/>
      <c r="G149" s="633"/>
      <c r="K149" s="256"/>
      <c r="L149" s="256"/>
      <c r="M149" s="477"/>
      <c r="N149" s="478"/>
      <c r="O149" s="491"/>
    </row>
  </sheetData>
  <mergeCells count="7">
    <mergeCell ref="B4:I5"/>
    <mergeCell ref="A149:G149"/>
    <mergeCell ref="A47:G47"/>
    <mergeCell ref="A106:B106"/>
    <mergeCell ref="A7:B7"/>
    <mergeCell ref="A56:B56"/>
    <mergeCell ref="A101:G10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5" zoomScaleNormal="75" workbookViewId="0" topLeftCell="A1">
      <selection activeCell="A2" sqref="A2"/>
    </sheetView>
  </sheetViews>
  <sheetFormatPr defaultColWidth="9.00390625" defaultRowHeight="19.5" customHeight="1"/>
  <cols>
    <col min="1" max="1" width="15.75390625" style="276" customWidth="1"/>
    <col min="2" max="2" width="65.625" style="276" customWidth="1"/>
    <col min="3" max="3" width="0" style="276" hidden="1" customWidth="1"/>
    <col min="4" max="4" width="12.75390625" style="276" customWidth="1"/>
    <col min="5" max="5" width="13.125" style="276" hidden="1" customWidth="1"/>
    <col min="6" max="6" width="12.125" style="276" hidden="1" customWidth="1"/>
    <col min="7" max="7" width="13.125" style="276" hidden="1" customWidth="1"/>
    <col min="8" max="8" width="12.125" style="276" hidden="1" customWidth="1"/>
    <col min="9" max="9" width="13.125" style="276" hidden="1" customWidth="1"/>
    <col min="10" max="10" width="12.125" style="276" hidden="1" customWidth="1"/>
    <col min="11" max="11" width="13.125" style="276" hidden="1" customWidth="1"/>
    <col min="12" max="12" width="12.125" style="276" customWidth="1"/>
    <col min="13" max="13" width="13.125" style="203" customWidth="1"/>
    <col min="14" max="14" width="12.125" style="203" customWidth="1"/>
    <col min="15" max="15" width="13.125" style="470" hidden="1" customWidth="1"/>
    <col min="16" max="16" width="12.125" style="471" hidden="1" customWidth="1"/>
    <col min="17" max="17" width="16.125" style="488" hidden="1" customWidth="1"/>
    <col min="18" max="16384" width="9.125" style="276" customWidth="1"/>
  </cols>
  <sheetData>
    <row r="1" spans="1:16" ht="19.5" customHeight="1">
      <c r="A1" s="203" t="s">
        <v>589</v>
      </c>
      <c r="B1" s="1"/>
      <c r="C1" s="335"/>
      <c r="D1" s="336"/>
      <c r="E1" s="336"/>
      <c r="F1" s="336"/>
      <c r="G1" s="336"/>
      <c r="H1" s="336"/>
      <c r="I1" s="336"/>
      <c r="J1" s="336"/>
      <c r="K1" s="336"/>
      <c r="L1" s="336"/>
      <c r="M1" s="524"/>
      <c r="N1" s="524"/>
      <c r="O1" s="443"/>
      <c r="P1" s="444"/>
    </row>
    <row r="2" spans="1:16" ht="19.5" customHeight="1">
      <c r="A2" s="203" t="s">
        <v>581</v>
      </c>
      <c r="B2" s="1"/>
      <c r="C2" s="335"/>
      <c r="D2" s="336"/>
      <c r="E2" s="336"/>
      <c r="F2" s="336"/>
      <c r="G2" s="336"/>
      <c r="H2" s="336"/>
      <c r="I2" s="336"/>
      <c r="J2" s="336"/>
      <c r="K2" s="336"/>
      <c r="L2" s="336"/>
      <c r="M2" s="524"/>
      <c r="N2" s="524"/>
      <c r="O2" s="443"/>
      <c r="P2" s="444"/>
    </row>
    <row r="3" spans="1:16" ht="19.5" customHeight="1">
      <c r="A3" s="203"/>
      <c r="B3" s="1"/>
      <c r="C3" s="335"/>
      <c r="D3" s="336"/>
      <c r="E3" s="336"/>
      <c r="F3" s="336"/>
      <c r="G3" s="336"/>
      <c r="H3" s="336"/>
      <c r="I3" s="336"/>
      <c r="J3" s="336"/>
      <c r="K3" s="336"/>
      <c r="L3" s="336"/>
      <c r="M3" s="524"/>
      <c r="N3" s="524"/>
      <c r="O3" s="443"/>
      <c r="P3" s="444"/>
    </row>
    <row r="4" spans="1:16" ht="19.5" customHeight="1">
      <c r="A4" s="203"/>
      <c r="B4" s="1"/>
      <c r="C4" s="335"/>
      <c r="D4" s="336"/>
      <c r="E4" s="336"/>
      <c r="F4" s="336"/>
      <c r="G4" s="336"/>
      <c r="H4" s="336"/>
      <c r="I4" s="336"/>
      <c r="J4" s="336"/>
      <c r="K4" s="336"/>
      <c r="L4" s="336"/>
      <c r="M4" s="524"/>
      <c r="N4" s="524"/>
      <c r="O4" s="443"/>
      <c r="P4" s="444"/>
    </row>
    <row r="5" spans="1:16" ht="19.5" customHeight="1">
      <c r="A5" s="337"/>
      <c r="B5" s="1"/>
      <c r="C5" s="335"/>
      <c r="D5" s="336"/>
      <c r="E5" s="336"/>
      <c r="F5" s="336"/>
      <c r="G5" s="336"/>
      <c r="H5" s="336"/>
      <c r="I5" s="336"/>
      <c r="J5" s="336"/>
      <c r="K5" s="336"/>
      <c r="L5" s="336"/>
      <c r="M5" s="524"/>
      <c r="N5" s="524"/>
      <c r="O5" s="443"/>
      <c r="P5" s="444"/>
    </row>
    <row r="6" spans="1:16" ht="19.5" customHeight="1">
      <c r="A6" s="337"/>
      <c r="B6" s="630" t="s">
        <v>441</v>
      </c>
      <c r="C6" s="630"/>
      <c r="D6" s="630"/>
      <c r="E6" s="2"/>
      <c r="F6" s="2"/>
      <c r="G6" s="2"/>
      <c r="H6" s="2"/>
      <c r="I6" s="2"/>
      <c r="J6" s="2"/>
      <c r="K6" s="2"/>
      <c r="L6" s="2"/>
      <c r="M6" s="525"/>
      <c r="N6" s="525"/>
      <c r="O6" s="445"/>
      <c r="P6" s="446"/>
    </row>
    <row r="7" spans="1:16" ht="19.5" customHeight="1">
      <c r="A7" s="337"/>
      <c r="B7" s="630"/>
      <c r="C7" s="630"/>
      <c r="D7" s="630"/>
      <c r="E7" s="2"/>
      <c r="F7" s="2"/>
      <c r="G7" s="2"/>
      <c r="H7" s="2"/>
      <c r="I7" s="2"/>
      <c r="J7" s="2"/>
      <c r="K7" s="2"/>
      <c r="L7" s="2"/>
      <c r="M7" s="525"/>
      <c r="N7" s="525"/>
      <c r="O7" s="445"/>
      <c r="P7" s="446"/>
    </row>
    <row r="8" spans="1:16" ht="19.5" customHeight="1" thickBot="1">
      <c r="A8" s="337"/>
      <c r="B8" s="2"/>
      <c r="C8" s="2"/>
      <c r="D8" s="338"/>
      <c r="E8" s="338"/>
      <c r="F8" s="338"/>
      <c r="G8" s="338"/>
      <c r="H8" s="338"/>
      <c r="I8" s="338"/>
      <c r="J8" s="338"/>
      <c r="K8" s="338"/>
      <c r="L8" s="338"/>
      <c r="M8" s="526"/>
      <c r="N8" s="526"/>
      <c r="O8" s="447"/>
      <c r="P8" s="448"/>
    </row>
    <row r="9" spans="1:17" ht="19.5" customHeight="1" thickBot="1">
      <c r="A9" s="635" t="s">
        <v>242</v>
      </c>
      <c r="B9" s="635"/>
      <c r="C9" s="340"/>
      <c r="D9" s="341" t="s">
        <v>192</v>
      </c>
      <c r="E9" s="410" t="s">
        <v>452</v>
      </c>
      <c r="F9" s="410" t="s">
        <v>453</v>
      </c>
      <c r="G9" s="410" t="s">
        <v>463</v>
      </c>
      <c r="H9" s="410" t="s">
        <v>453</v>
      </c>
      <c r="I9" s="410" t="s">
        <v>511</v>
      </c>
      <c r="J9" s="410" t="s">
        <v>453</v>
      </c>
      <c r="K9" s="410" t="s">
        <v>556</v>
      </c>
      <c r="L9" s="410" t="s">
        <v>453</v>
      </c>
      <c r="M9" s="202" t="s">
        <v>564</v>
      </c>
      <c r="N9" s="202" t="s">
        <v>453</v>
      </c>
      <c r="O9" s="449" t="s">
        <v>562</v>
      </c>
      <c r="P9" s="450" t="s">
        <v>563</v>
      </c>
      <c r="Q9" s="489" t="s">
        <v>565</v>
      </c>
    </row>
    <row r="10" spans="1:17" ht="19.5" customHeight="1" thickBot="1">
      <c r="A10" s="339">
        <v>552411</v>
      </c>
      <c r="B10" s="342" t="s">
        <v>514</v>
      </c>
      <c r="C10" s="340"/>
      <c r="D10" s="341">
        <f aca="true" t="shared" si="0" ref="D10:J10">D11+D12</f>
        <v>3900</v>
      </c>
      <c r="E10" s="341">
        <f t="shared" si="0"/>
        <v>0</v>
      </c>
      <c r="F10" s="341">
        <f t="shared" si="0"/>
        <v>3900</v>
      </c>
      <c r="G10" s="341">
        <f t="shared" si="0"/>
        <v>0</v>
      </c>
      <c r="H10" s="341">
        <f t="shared" si="0"/>
        <v>3900</v>
      </c>
      <c r="I10" s="341">
        <f t="shared" si="0"/>
        <v>0</v>
      </c>
      <c r="J10" s="341">
        <f t="shared" si="0"/>
        <v>3900</v>
      </c>
      <c r="K10" s="341">
        <f>K11+K12</f>
        <v>0</v>
      </c>
      <c r="L10" s="341">
        <f>L11+L12</f>
        <v>3900</v>
      </c>
      <c r="M10" s="527">
        <f>M11+M12</f>
        <v>-3900</v>
      </c>
      <c r="N10" s="527">
        <f>N11+N12</f>
        <v>0</v>
      </c>
      <c r="O10" s="451">
        <f>O11+O12+O13</f>
        <v>0</v>
      </c>
      <c r="P10" s="452">
        <v>0</v>
      </c>
      <c r="Q10" s="488">
        <f>N10-O10</f>
        <v>0</v>
      </c>
    </row>
    <row r="11" spans="1:17" ht="19.5" customHeight="1" thickBot="1">
      <c r="A11" s="411"/>
      <c r="B11" s="344" t="s">
        <v>271</v>
      </c>
      <c r="C11" s="412"/>
      <c r="D11" s="346"/>
      <c r="E11" s="346"/>
      <c r="F11" s="346"/>
      <c r="G11" s="346"/>
      <c r="H11" s="346"/>
      <c r="I11" s="346"/>
      <c r="J11" s="346"/>
      <c r="K11" s="346"/>
      <c r="L11" s="346"/>
      <c r="M11" s="528"/>
      <c r="N11" s="528"/>
      <c r="O11" s="453">
        <v>0</v>
      </c>
      <c r="P11" s="452">
        <v>0</v>
      </c>
      <c r="Q11" s="488">
        <f aca="true" t="shared" si="1" ref="Q11:Q44">N11-O11</f>
        <v>0</v>
      </c>
    </row>
    <row r="12" spans="1:17" ht="19.5" customHeight="1" thickBot="1">
      <c r="A12" s="413"/>
      <c r="B12" s="414" t="s">
        <v>272</v>
      </c>
      <c r="C12" s="415"/>
      <c r="D12" s="350">
        <v>3900</v>
      </c>
      <c r="E12" s="350">
        <v>0</v>
      </c>
      <c r="F12" s="350">
        <v>3900</v>
      </c>
      <c r="G12" s="350">
        <v>0</v>
      </c>
      <c r="H12" s="350">
        <v>3900</v>
      </c>
      <c r="I12" s="350">
        <v>0</v>
      </c>
      <c r="J12" s="350">
        <v>3900</v>
      </c>
      <c r="K12" s="350">
        <v>0</v>
      </c>
      <c r="L12" s="350">
        <v>3900</v>
      </c>
      <c r="M12" s="529">
        <v>-3900</v>
      </c>
      <c r="N12" s="529">
        <f>L12+M12</f>
        <v>0</v>
      </c>
      <c r="O12" s="454">
        <v>0</v>
      </c>
      <c r="P12" s="452">
        <v>0</v>
      </c>
      <c r="Q12" s="488">
        <f>N12-O12</f>
        <v>0</v>
      </c>
    </row>
    <row r="13" spans="1:17" ht="19.5" customHeight="1" thickBot="1">
      <c r="A13" s="416"/>
      <c r="B13" s="417" t="s">
        <v>273</v>
      </c>
      <c r="C13" s="418"/>
      <c r="D13" s="352"/>
      <c r="E13" s="352"/>
      <c r="F13" s="352"/>
      <c r="G13" s="352"/>
      <c r="H13" s="352"/>
      <c r="I13" s="352"/>
      <c r="J13" s="352"/>
      <c r="K13" s="352"/>
      <c r="L13" s="352"/>
      <c r="M13" s="530"/>
      <c r="N13" s="530"/>
      <c r="O13" s="455">
        <v>0</v>
      </c>
      <c r="P13" s="452">
        <v>0</v>
      </c>
      <c r="Q13" s="488">
        <f t="shared" si="1"/>
        <v>0</v>
      </c>
    </row>
    <row r="14" spans="1:17" ht="19.5" customHeight="1" thickBot="1">
      <c r="A14" s="339">
        <v>701015</v>
      </c>
      <c r="B14" s="342" t="s">
        <v>457</v>
      </c>
      <c r="C14" s="419"/>
      <c r="D14" s="341">
        <v>0</v>
      </c>
      <c r="E14" s="341">
        <f>E15</f>
        <v>1251</v>
      </c>
      <c r="F14" s="341">
        <f>D14+E14</f>
        <v>1251</v>
      </c>
      <c r="G14" s="341">
        <f>G15</f>
        <v>0</v>
      </c>
      <c r="H14" s="341">
        <f>F14+G14</f>
        <v>1251</v>
      </c>
      <c r="I14" s="341">
        <f>I15</f>
        <v>0</v>
      </c>
      <c r="J14" s="341">
        <f>H14+I14</f>
        <v>1251</v>
      </c>
      <c r="K14" s="341">
        <f>K15</f>
        <v>2322</v>
      </c>
      <c r="L14" s="341">
        <f>J14+K14</f>
        <v>3573</v>
      </c>
      <c r="M14" s="527">
        <f>M15</f>
        <v>0</v>
      </c>
      <c r="N14" s="527">
        <f>L14+M14</f>
        <v>3573</v>
      </c>
      <c r="O14" s="451">
        <f>O15</f>
        <v>3573</v>
      </c>
      <c r="P14" s="452">
        <f aca="true" t="shared" si="2" ref="P14:P44">O14/N14</f>
        <v>1</v>
      </c>
      <c r="Q14" s="488">
        <f t="shared" si="1"/>
        <v>0</v>
      </c>
    </row>
    <row r="15" spans="1:17" ht="19.5" customHeight="1" thickBot="1">
      <c r="A15" s="339"/>
      <c r="B15" s="420" t="s">
        <v>274</v>
      </c>
      <c r="C15" s="419"/>
      <c r="D15" s="421"/>
      <c r="E15" s="421">
        <v>1251</v>
      </c>
      <c r="F15" s="421">
        <f>D15+E15</f>
        <v>1251</v>
      </c>
      <c r="G15" s="421">
        <v>0</v>
      </c>
      <c r="H15" s="421">
        <f>F15+G15</f>
        <v>1251</v>
      </c>
      <c r="I15" s="421">
        <v>0</v>
      </c>
      <c r="J15" s="421">
        <f>H15+I15</f>
        <v>1251</v>
      </c>
      <c r="K15" s="421">
        <v>2322</v>
      </c>
      <c r="L15" s="421">
        <f>J15+K15</f>
        <v>3573</v>
      </c>
      <c r="M15" s="531"/>
      <c r="N15" s="531">
        <f>L15+M15</f>
        <v>3573</v>
      </c>
      <c r="O15" s="456">
        <v>3573</v>
      </c>
      <c r="P15" s="452">
        <f t="shared" si="2"/>
        <v>1</v>
      </c>
      <c r="Q15" s="488">
        <f t="shared" si="1"/>
        <v>0</v>
      </c>
    </row>
    <row r="16" spans="1:17" ht="19.5" customHeight="1" thickBot="1">
      <c r="A16" s="339">
        <v>751153</v>
      </c>
      <c r="B16" s="5" t="s">
        <v>515</v>
      </c>
      <c r="C16" s="353"/>
      <c r="D16" s="341">
        <f aca="true" t="shared" si="3" ref="D16:J16">D17+D18+D19</f>
        <v>3842</v>
      </c>
      <c r="E16" s="341">
        <f t="shared" si="3"/>
        <v>0</v>
      </c>
      <c r="F16" s="341">
        <f t="shared" si="3"/>
        <v>3842</v>
      </c>
      <c r="G16" s="341">
        <f t="shared" si="3"/>
        <v>517</v>
      </c>
      <c r="H16" s="341">
        <f t="shared" si="3"/>
        <v>4359</v>
      </c>
      <c r="I16" s="341">
        <f t="shared" si="3"/>
        <v>60</v>
      </c>
      <c r="J16" s="341">
        <f t="shared" si="3"/>
        <v>4419</v>
      </c>
      <c r="K16" s="341">
        <f>K17+K18+K19</f>
        <v>0</v>
      </c>
      <c r="L16" s="341">
        <f>L17+L18+L19</f>
        <v>4419</v>
      </c>
      <c r="M16" s="527">
        <f>M17+M18+M19</f>
        <v>-128</v>
      </c>
      <c r="N16" s="527">
        <f>N17+N18+N19</f>
        <v>4291</v>
      </c>
      <c r="O16" s="451">
        <f>O17+O18+O19</f>
        <v>3506</v>
      </c>
      <c r="P16" s="452">
        <f t="shared" si="2"/>
        <v>0.8170589606152412</v>
      </c>
      <c r="Q16" s="488">
        <f t="shared" si="1"/>
        <v>785</v>
      </c>
    </row>
    <row r="17" spans="1:17" ht="19.5" customHeight="1" thickBot="1">
      <c r="A17" s="359"/>
      <c r="B17" s="6" t="s">
        <v>271</v>
      </c>
      <c r="C17" s="360"/>
      <c r="D17" s="422">
        <v>128</v>
      </c>
      <c r="E17" s="422"/>
      <c r="F17" s="422">
        <f>D17+E17</f>
        <v>128</v>
      </c>
      <c r="G17" s="422"/>
      <c r="H17" s="422">
        <f>F17+G17</f>
        <v>128</v>
      </c>
      <c r="I17" s="422">
        <v>60</v>
      </c>
      <c r="J17" s="422">
        <f>H17+I17</f>
        <v>188</v>
      </c>
      <c r="K17" s="422"/>
      <c r="L17" s="422">
        <f>J17+K17</f>
        <v>188</v>
      </c>
      <c r="M17" s="438">
        <v>-128</v>
      </c>
      <c r="N17" s="438">
        <f>L17+M17</f>
        <v>60</v>
      </c>
      <c r="O17" s="457">
        <v>60</v>
      </c>
      <c r="P17" s="452">
        <f t="shared" si="2"/>
        <v>1</v>
      </c>
      <c r="Q17" s="488">
        <f t="shared" si="1"/>
        <v>0</v>
      </c>
    </row>
    <row r="18" spans="1:17" ht="19.5" customHeight="1" thickBot="1">
      <c r="A18" s="355"/>
      <c r="B18" s="3" t="s">
        <v>278</v>
      </c>
      <c r="C18" s="423"/>
      <c r="D18" s="424">
        <v>3120</v>
      </c>
      <c r="E18" s="424">
        <v>0</v>
      </c>
      <c r="F18" s="422">
        <f>D18+E18</f>
        <v>3120</v>
      </c>
      <c r="G18" s="424">
        <v>517</v>
      </c>
      <c r="H18" s="422">
        <f>F18+G18</f>
        <v>3637</v>
      </c>
      <c r="I18" s="424"/>
      <c r="J18" s="422">
        <f>H18+I18</f>
        <v>3637</v>
      </c>
      <c r="K18" s="424"/>
      <c r="L18" s="422">
        <f>J18+K18</f>
        <v>3637</v>
      </c>
      <c r="M18" s="365">
        <v>-1781</v>
      </c>
      <c r="N18" s="438">
        <f>L18+M18</f>
        <v>1856</v>
      </c>
      <c r="O18" s="458">
        <v>1071</v>
      </c>
      <c r="P18" s="452">
        <f t="shared" si="2"/>
        <v>0.5770474137931034</v>
      </c>
      <c r="Q18" s="488">
        <f t="shared" si="1"/>
        <v>785</v>
      </c>
    </row>
    <row r="19" spans="1:17" ht="19.5" customHeight="1" thickBot="1">
      <c r="A19" s="355"/>
      <c r="B19" s="15" t="s">
        <v>436</v>
      </c>
      <c r="C19" s="425"/>
      <c r="D19" s="426">
        <v>594</v>
      </c>
      <c r="E19" s="426"/>
      <c r="F19" s="422">
        <f>D19+E19</f>
        <v>594</v>
      </c>
      <c r="G19" s="426"/>
      <c r="H19" s="422">
        <f>F19+G19</f>
        <v>594</v>
      </c>
      <c r="I19" s="426"/>
      <c r="J19" s="422">
        <f>H19+I19</f>
        <v>594</v>
      </c>
      <c r="K19" s="426"/>
      <c r="L19" s="422">
        <f>J19+K19</f>
        <v>594</v>
      </c>
      <c r="M19" s="433">
        <v>1781</v>
      </c>
      <c r="N19" s="438">
        <f>L19+M19</f>
        <v>2375</v>
      </c>
      <c r="O19" s="459">
        <v>2375</v>
      </c>
      <c r="P19" s="452">
        <f t="shared" si="2"/>
        <v>1</v>
      </c>
      <c r="Q19" s="488">
        <f t="shared" si="1"/>
        <v>0</v>
      </c>
    </row>
    <row r="20" spans="1:17" ht="19.5" customHeight="1" thickBot="1">
      <c r="A20" s="397">
        <v>751845</v>
      </c>
      <c r="B20" s="5" t="s">
        <v>516</v>
      </c>
      <c r="C20" s="353"/>
      <c r="D20" s="354">
        <f aca="true" t="shared" si="4" ref="D20:J20">D21+D22</f>
        <v>1343</v>
      </c>
      <c r="E20" s="354">
        <f t="shared" si="4"/>
        <v>1740</v>
      </c>
      <c r="F20" s="354">
        <f t="shared" si="4"/>
        <v>3083</v>
      </c>
      <c r="G20" s="354">
        <f t="shared" si="4"/>
        <v>171</v>
      </c>
      <c r="H20" s="354">
        <f t="shared" si="4"/>
        <v>3254</v>
      </c>
      <c r="I20" s="354">
        <f t="shared" si="4"/>
        <v>309</v>
      </c>
      <c r="J20" s="354">
        <f t="shared" si="4"/>
        <v>3563</v>
      </c>
      <c r="K20" s="354">
        <f>K21+K22</f>
        <v>3527</v>
      </c>
      <c r="L20" s="354">
        <f>L21+L22</f>
        <v>7090</v>
      </c>
      <c r="M20" s="388">
        <f>M21+M22</f>
        <v>5133</v>
      </c>
      <c r="N20" s="388">
        <f>N21+N22</f>
        <v>12223</v>
      </c>
      <c r="O20" s="460">
        <f>O21+O22</f>
        <v>12223</v>
      </c>
      <c r="P20" s="452">
        <f t="shared" si="2"/>
        <v>1</v>
      </c>
      <c r="Q20" s="488">
        <f t="shared" si="1"/>
        <v>0</v>
      </c>
    </row>
    <row r="21" spans="1:17" ht="19.5" customHeight="1" thickBot="1">
      <c r="A21" s="427"/>
      <c r="B21" s="21" t="s">
        <v>271</v>
      </c>
      <c r="C21" s="390"/>
      <c r="D21" s="369">
        <v>1343</v>
      </c>
      <c r="E21" s="369">
        <v>0</v>
      </c>
      <c r="F21" s="369">
        <f>D21+E21</f>
        <v>1343</v>
      </c>
      <c r="G21" s="369">
        <v>0</v>
      </c>
      <c r="H21" s="369">
        <f>F21+G21</f>
        <v>1343</v>
      </c>
      <c r="I21" s="369">
        <v>309</v>
      </c>
      <c r="J21" s="369">
        <f>H21+I21</f>
        <v>1652</v>
      </c>
      <c r="K21" s="369"/>
      <c r="L21" s="369">
        <f>J21+K21</f>
        <v>1652</v>
      </c>
      <c r="M21" s="532">
        <v>-1140</v>
      </c>
      <c r="N21" s="532">
        <f>L21+M21</f>
        <v>512</v>
      </c>
      <c r="O21" s="461">
        <v>512</v>
      </c>
      <c r="P21" s="452">
        <f t="shared" si="2"/>
        <v>1</v>
      </c>
      <c r="Q21" s="488">
        <f t="shared" si="1"/>
        <v>0</v>
      </c>
    </row>
    <row r="22" spans="1:17" ht="19.5" customHeight="1" thickBot="1">
      <c r="A22" s="408"/>
      <c r="B22" s="15" t="s">
        <v>274</v>
      </c>
      <c r="C22" s="374"/>
      <c r="D22" s="375"/>
      <c r="E22" s="375">
        <v>1740</v>
      </c>
      <c r="F22" s="375">
        <f>D22+E22</f>
        <v>1740</v>
      </c>
      <c r="G22" s="375">
        <v>171</v>
      </c>
      <c r="H22" s="375">
        <f>F22+G22</f>
        <v>1911</v>
      </c>
      <c r="I22" s="375"/>
      <c r="J22" s="375">
        <f>H22+I22</f>
        <v>1911</v>
      </c>
      <c r="K22" s="375">
        <v>3527</v>
      </c>
      <c r="L22" s="375">
        <f>J22+K22</f>
        <v>5438</v>
      </c>
      <c r="M22" s="433">
        <v>6273</v>
      </c>
      <c r="N22" s="433">
        <f>L22+M22</f>
        <v>11711</v>
      </c>
      <c r="O22" s="462">
        <v>11711</v>
      </c>
      <c r="P22" s="452">
        <f t="shared" si="2"/>
        <v>1</v>
      </c>
      <c r="Q22" s="488">
        <f t="shared" si="1"/>
        <v>0</v>
      </c>
    </row>
    <row r="23" spans="1:17" ht="19.5" customHeight="1" thickBot="1">
      <c r="A23" s="408">
        <v>751867</v>
      </c>
      <c r="B23" s="20" t="s">
        <v>275</v>
      </c>
      <c r="C23" s="391"/>
      <c r="D23" s="428">
        <f aca="true" t="shared" si="5" ref="D23:O23">D24</f>
        <v>280</v>
      </c>
      <c r="E23" s="428">
        <f t="shared" si="5"/>
        <v>0</v>
      </c>
      <c r="F23" s="428">
        <f t="shared" si="5"/>
        <v>280</v>
      </c>
      <c r="G23" s="428">
        <f t="shared" si="5"/>
        <v>0</v>
      </c>
      <c r="H23" s="428">
        <f t="shared" si="5"/>
        <v>280</v>
      </c>
      <c r="I23" s="428">
        <f t="shared" si="5"/>
        <v>150</v>
      </c>
      <c r="J23" s="428">
        <f t="shared" si="5"/>
        <v>430</v>
      </c>
      <c r="K23" s="428">
        <f t="shared" si="5"/>
        <v>0</v>
      </c>
      <c r="L23" s="428">
        <f t="shared" si="5"/>
        <v>430</v>
      </c>
      <c r="M23" s="533">
        <f t="shared" si="5"/>
        <v>0</v>
      </c>
      <c r="N23" s="533">
        <f t="shared" si="5"/>
        <v>430</v>
      </c>
      <c r="O23" s="463">
        <f t="shared" si="5"/>
        <v>383</v>
      </c>
      <c r="P23" s="452">
        <f t="shared" si="2"/>
        <v>0.8906976744186047</v>
      </c>
      <c r="Q23" s="488">
        <f t="shared" si="1"/>
        <v>47</v>
      </c>
    </row>
    <row r="24" spans="1:17" ht="19.5" customHeight="1" thickBot="1">
      <c r="A24" s="408"/>
      <c r="B24" s="16" t="s">
        <v>271</v>
      </c>
      <c r="C24" s="391"/>
      <c r="D24" s="392">
        <v>280</v>
      </c>
      <c r="E24" s="392">
        <v>0</v>
      </c>
      <c r="F24" s="392">
        <f>D24+E24</f>
        <v>280</v>
      </c>
      <c r="G24" s="392">
        <v>0</v>
      </c>
      <c r="H24" s="392">
        <f>F24+G24</f>
        <v>280</v>
      </c>
      <c r="I24" s="392">
        <v>150</v>
      </c>
      <c r="J24" s="392">
        <f>H24+I24</f>
        <v>430</v>
      </c>
      <c r="K24" s="392"/>
      <c r="L24" s="392">
        <f>J24+K24</f>
        <v>430</v>
      </c>
      <c r="M24" s="534"/>
      <c r="N24" s="534">
        <f>L24+M24</f>
        <v>430</v>
      </c>
      <c r="O24" s="464">
        <v>383</v>
      </c>
      <c r="P24" s="452">
        <f t="shared" si="2"/>
        <v>0.8906976744186047</v>
      </c>
      <c r="Q24" s="488">
        <f t="shared" si="1"/>
        <v>47</v>
      </c>
    </row>
    <row r="25" spans="1:17" ht="19.5" customHeight="1" thickBot="1">
      <c r="A25" s="397">
        <v>801115</v>
      </c>
      <c r="B25" s="5" t="s">
        <v>259</v>
      </c>
      <c r="C25" s="391"/>
      <c r="D25" s="428">
        <f aca="true" t="shared" si="6" ref="D25:O27">D26</f>
        <v>0</v>
      </c>
      <c r="E25" s="428">
        <f t="shared" si="6"/>
        <v>0</v>
      </c>
      <c r="F25" s="428">
        <f t="shared" si="6"/>
        <v>0</v>
      </c>
      <c r="G25" s="428">
        <f t="shared" si="6"/>
        <v>0</v>
      </c>
      <c r="H25" s="428">
        <f t="shared" si="6"/>
        <v>0</v>
      </c>
      <c r="I25" s="428">
        <f t="shared" si="6"/>
        <v>0</v>
      </c>
      <c r="J25" s="428">
        <f t="shared" si="6"/>
        <v>0</v>
      </c>
      <c r="K25" s="428">
        <f t="shared" si="6"/>
        <v>0</v>
      </c>
      <c r="L25" s="428">
        <f t="shared" si="6"/>
        <v>0</v>
      </c>
      <c r="M25" s="533">
        <f t="shared" si="6"/>
        <v>851</v>
      </c>
      <c r="N25" s="533">
        <f t="shared" si="6"/>
        <v>851</v>
      </c>
      <c r="O25" s="463">
        <f t="shared" si="6"/>
        <v>851</v>
      </c>
      <c r="P25" s="452">
        <f>O25/N25</f>
        <v>1</v>
      </c>
      <c r="Q25" s="488">
        <f>N25-O25</f>
        <v>0</v>
      </c>
    </row>
    <row r="26" spans="1:17" ht="19.5" customHeight="1" thickBot="1">
      <c r="A26" s="408"/>
      <c r="B26" s="21" t="s">
        <v>274</v>
      </c>
      <c r="C26" s="391"/>
      <c r="D26" s="392"/>
      <c r="E26" s="392"/>
      <c r="F26" s="392"/>
      <c r="G26" s="392"/>
      <c r="H26" s="392"/>
      <c r="I26" s="392"/>
      <c r="J26" s="392">
        <f>H26+I26</f>
        <v>0</v>
      </c>
      <c r="K26" s="392"/>
      <c r="L26" s="392">
        <f>J26+K26</f>
        <v>0</v>
      </c>
      <c r="M26" s="534">
        <v>851</v>
      </c>
      <c r="N26" s="534">
        <f>L26+M26</f>
        <v>851</v>
      </c>
      <c r="O26" s="464">
        <v>851</v>
      </c>
      <c r="P26" s="452">
        <f>O26/N26</f>
        <v>1</v>
      </c>
      <c r="Q26" s="488">
        <f>N26-O26</f>
        <v>0</v>
      </c>
    </row>
    <row r="27" spans="1:17" ht="19.5" customHeight="1" thickBot="1">
      <c r="A27" s="397">
        <v>801214</v>
      </c>
      <c r="B27" s="5" t="s">
        <v>512</v>
      </c>
      <c r="C27" s="391"/>
      <c r="D27" s="428">
        <f t="shared" si="6"/>
        <v>0</v>
      </c>
      <c r="E27" s="428">
        <f t="shared" si="6"/>
        <v>0</v>
      </c>
      <c r="F27" s="428">
        <f t="shared" si="6"/>
        <v>0</v>
      </c>
      <c r="G27" s="428">
        <f t="shared" si="6"/>
        <v>0</v>
      </c>
      <c r="H27" s="428">
        <f t="shared" si="6"/>
        <v>0</v>
      </c>
      <c r="I27" s="428">
        <f t="shared" si="6"/>
        <v>790</v>
      </c>
      <c r="J27" s="428">
        <f t="shared" si="6"/>
        <v>790</v>
      </c>
      <c r="K27" s="428">
        <f t="shared" si="6"/>
        <v>0</v>
      </c>
      <c r="L27" s="428">
        <f t="shared" si="6"/>
        <v>790</v>
      </c>
      <c r="M27" s="533">
        <f t="shared" si="6"/>
        <v>0</v>
      </c>
      <c r="N27" s="533">
        <f t="shared" si="6"/>
        <v>790</v>
      </c>
      <c r="O27" s="463">
        <f t="shared" si="6"/>
        <v>789</v>
      </c>
      <c r="P27" s="452">
        <f t="shared" si="2"/>
        <v>0.9987341772151899</v>
      </c>
      <c r="Q27" s="488">
        <f t="shared" si="1"/>
        <v>1</v>
      </c>
    </row>
    <row r="28" spans="1:17" ht="19.5" customHeight="1" thickBot="1">
      <c r="A28" s="408"/>
      <c r="B28" s="21" t="s">
        <v>271</v>
      </c>
      <c r="C28" s="391"/>
      <c r="D28" s="392"/>
      <c r="E28" s="392"/>
      <c r="F28" s="392"/>
      <c r="G28" s="392"/>
      <c r="H28" s="392"/>
      <c r="I28" s="392">
        <v>790</v>
      </c>
      <c r="J28" s="392">
        <f>H28+I28</f>
        <v>790</v>
      </c>
      <c r="K28" s="392"/>
      <c r="L28" s="392">
        <f>J28+K28</f>
        <v>790</v>
      </c>
      <c r="M28" s="534"/>
      <c r="N28" s="534">
        <f>L28+M28</f>
        <v>790</v>
      </c>
      <c r="O28" s="464">
        <v>789</v>
      </c>
      <c r="P28" s="452">
        <f t="shared" si="2"/>
        <v>0.9987341772151899</v>
      </c>
      <c r="Q28" s="488">
        <f t="shared" si="1"/>
        <v>1</v>
      </c>
    </row>
    <row r="29" spans="1:17" ht="19.5" customHeight="1" thickBot="1">
      <c r="A29" s="397">
        <v>851286</v>
      </c>
      <c r="B29" s="5" t="s">
        <v>276</v>
      </c>
      <c r="C29" s="353"/>
      <c r="D29" s="354">
        <f aca="true" t="shared" si="7" ref="D29:O29">D30</f>
        <v>3600</v>
      </c>
      <c r="E29" s="354">
        <f t="shared" si="7"/>
        <v>0</v>
      </c>
      <c r="F29" s="354">
        <f t="shared" si="7"/>
        <v>3600</v>
      </c>
      <c r="G29" s="354">
        <f t="shared" si="7"/>
        <v>0</v>
      </c>
      <c r="H29" s="354">
        <f t="shared" si="7"/>
        <v>3600</v>
      </c>
      <c r="I29" s="354">
        <f t="shared" si="7"/>
        <v>0</v>
      </c>
      <c r="J29" s="354">
        <f t="shared" si="7"/>
        <v>3600</v>
      </c>
      <c r="K29" s="354">
        <f t="shared" si="7"/>
        <v>0</v>
      </c>
      <c r="L29" s="354">
        <f t="shared" si="7"/>
        <v>3600</v>
      </c>
      <c r="M29" s="388">
        <f t="shared" si="7"/>
        <v>0</v>
      </c>
      <c r="N29" s="388">
        <f t="shared" si="7"/>
        <v>3600</v>
      </c>
      <c r="O29" s="460">
        <f t="shared" si="7"/>
        <v>3501</v>
      </c>
      <c r="P29" s="452">
        <f t="shared" si="2"/>
        <v>0.9725</v>
      </c>
      <c r="Q29" s="488">
        <f t="shared" si="1"/>
        <v>99</v>
      </c>
    </row>
    <row r="30" spans="1:17" ht="19.5" customHeight="1" thickBot="1">
      <c r="A30" s="398"/>
      <c r="B30" s="7" t="s">
        <v>271</v>
      </c>
      <c r="C30" s="356"/>
      <c r="D30" s="357">
        <v>3600</v>
      </c>
      <c r="E30" s="357">
        <v>0</v>
      </c>
      <c r="F30" s="357">
        <f>D30+E30</f>
        <v>3600</v>
      </c>
      <c r="G30" s="357">
        <v>0</v>
      </c>
      <c r="H30" s="357">
        <f>F30+G30</f>
        <v>3600</v>
      </c>
      <c r="I30" s="357">
        <v>0</v>
      </c>
      <c r="J30" s="357">
        <f>H30+I30</f>
        <v>3600</v>
      </c>
      <c r="K30" s="357">
        <v>0</v>
      </c>
      <c r="L30" s="357">
        <f>J30+K30</f>
        <v>3600</v>
      </c>
      <c r="M30" s="385">
        <v>0</v>
      </c>
      <c r="N30" s="385">
        <f>L30+M30</f>
        <v>3600</v>
      </c>
      <c r="O30" s="465">
        <v>3501</v>
      </c>
      <c r="P30" s="452">
        <f t="shared" si="2"/>
        <v>0.9725</v>
      </c>
      <c r="Q30" s="488">
        <f t="shared" si="1"/>
        <v>99</v>
      </c>
    </row>
    <row r="31" spans="1:17" ht="19.5" customHeight="1" thickBot="1">
      <c r="A31" s="397">
        <v>853244</v>
      </c>
      <c r="B31" s="5" t="s">
        <v>421</v>
      </c>
      <c r="C31" s="429"/>
      <c r="D31" s="430">
        <f aca="true" t="shared" si="8" ref="D31:O31">D32</f>
        <v>6989</v>
      </c>
      <c r="E31" s="430">
        <f t="shared" si="8"/>
        <v>0</v>
      </c>
      <c r="F31" s="430">
        <f t="shared" si="8"/>
        <v>6989</v>
      </c>
      <c r="G31" s="430">
        <f t="shared" si="8"/>
        <v>0</v>
      </c>
      <c r="H31" s="430">
        <f t="shared" si="8"/>
        <v>6989</v>
      </c>
      <c r="I31" s="430">
        <f t="shared" si="8"/>
        <v>0</v>
      </c>
      <c r="J31" s="430">
        <f t="shared" si="8"/>
        <v>6989</v>
      </c>
      <c r="K31" s="430">
        <f t="shared" si="8"/>
        <v>0</v>
      </c>
      <c r="L31" s="430">
        <f t="shared" si="8"/>
        <v>6989</v>
      </c>
      <c r="M31" s="535">
        <f t="shared" si="8"/>
        <v>0</v>
      </c>
      <c r="N31" s="535">
        <f t="shared" si="8"/>
        <v>6989</v>
      </c>
      <c r="O31" s="466">
        <f t="shared" si="8"/>
        <v>6989</v>
      </c>
      <c r="P31" s="452">
        <f t="shared" si="2"/>
        <v>1</v>
      </c>
      <c r="Q31" s="488">
        <f t="shared" si="1"/>
        <v>0</v>
      </c>
    </row>
    <row r="32" spans="1:17" ht="19.5" customHeight="1" thickBot="1">
      <c r="A32" s="398"/>
      <c r="B32" s="7" t="s">
        <v>271</v>
      </c>
      <c r="C32" s="356"/>
      <c r="D32" s="357">
        <v>6989</v>
      </c>
      <c r="E32" s="357">
        <v>0</v>
      </c>
      <c r="F32" s="357">
        <f>D32+E32</f>
        <v>6989</v>
      </c>
      <c r="G32" s="357">
        <v>0</v>
      </c>
      <c r="H32" s="357">
        <f>F32+G32</f>
        <v>6989</v>
      </c>
      <c r="I32" s="357">
        <v>0</v>
      </c>
      <c r="J32" s="357">
        <f>H32+I32</f>
        <v>6989</v>
      </c>
      <c r="K32" s="357">
        <v>0</v>
      </c>
      <c r="L32" s="357">
        <f>J32+K32</f>
        <v>6989</v>
      </c>
      <c r="M32" s="385">
        <v>0</v>
      </c>
      <c r="N32" s="385">
        <f>L32+M32</f>
        <v>6989</v>
      </c>
      <c r="O32" s="465">
        <v>6989</v>
      </c>
      <c r="P32" s="452">
        <f t="shared" si="2"/>
        <v>1</v>
      </c>
      <c r="Q32" s="488">
        <f t="shared" si="1"/>
        <v>0</v>
      </c>
    </row>
    <row r="33" spans="1:17" ht="19.5" customHeight="1" thickBot="1">
      <c r="A33" s="208">
        <v>853255</v>
      </c>
      <c r="B33" s="189" t="s">
        <v>527</v>
      </c>
      <c r="C33" s="391"/>
      <c r="D33" s="354">
        <f aca="true" t="shared" si="9" ref="D33:O33">D34</f>
        <v>0</v>
      </c>
      <c r="E33" s="354">
        <f t="shared" si="9"/>
        <v>0</v>
      </c>
      <c r="F33" s="354">
        <f t="shared" si="9"/>
        <v>0</v>
      </c>
      <c r="G33" s="354">
        <f t="shared" si="9"/>
        <v>0</v>
      </c>
      <c r="H33" s="354">
        <f t="shared" si="9"/>
        <v>0</v>
      </c>
      <c r="I33" s="354">
        <f t="shared" si="9"/>
        <v>0</v>
      </c>
      <c r="J33" s="354">
        <f t="shared" si="9"/>
        <v>0</v>
      </c>
      <c r="K33" s="354">
        <f t="shared" si="9"/>
        <v>0</v>
      </c>
      <c r="L33" s="354">
        <f t="shared" si="9"/>
        <v>0</v>
      </c>
      <c r="M33" s="388">
        <f t="shared" si="9"/>
        <v>150</v>
      </c>
      <c r="N33" s="388">
        <f t="shared" si="9"/>
        <v>150</v>
      </c>
      <c r="O33" s="460">
        <f t="shared" si="9"/>
        <v>150</v>
      </c>
      <c r="P33" s="452">
        <f t="shared" si="2"/>
        <v>1</v>
      </c>
      <c r="Q33" s="488">
        <f t="shared" si="1"/>
        <v>0</v>
      </c>
    </row>
    <row r="34" spans="1:17" ht="19.5" customHeight="1" thickBot="1">
      <c r="A34" s="408"/>
      <c r="B34" s="21" t="s">
        <v>271</v>
      </c>
      <c r="C34" s="391"/>
      <c r="D34" s="392"/>
      <c r="E34" s="392"/>
      <c r="F34" s="392"/>
      <c r="G34" s="392"/>
      <c r="H34" s="392"/>
      <c r="I34" s="392"/>
      <c r="J34" s="392">
        <f>H34+I34</f>
        <v>0</v>
      </c>
      <c r="K34" s="392"/>
      <c r="L34" s="392">
        <f>J34+K34</f>
        <v>0</v>
      </c>
      <c r="M34" s="534">
        <v>150</v>
      </c>
      <c r="N34" s="534">
        <f>L34+M34</f>
        <v>150</v>
      </c>
      <c r="O34" s="464">
        <v>150</v>
      </c>
      <c r="P34" s="452">
        <f t="shared" si="2"/>
        <v>1</v>
      </c>
      <c r="Q34" s="488">
        <f t="shared" si="1"/>
        <v>0</v>
      </c>
    </row>
    <row r="35" spans="1:17" ht="19.5" customHeight="1" thickBot="1">
      <c r="A35" s="397">
        <v>921815</v>
      </c>
      <c r="B35" s="5" t="s">
        <v>277</v>
      </c>
      <c r="C35" s="353"/>
      <c r="D35" s="354">
        <f aca="true" t="shared" si="10" ref="D35:O35">D36</f>
        <v>8473</v>
      </c>
      <c r="E35" s="354">
        <f t="shared" si="10"/>
        <v>-2991</v>
      </c>
      <c r="F35" s="354">
        <f t="shared" si="10"/>
        <v>5482</v>
      </c>
      <c r="G35" s="354">
        <f t="shared" si="10"/>
        <v>0</v>
      </c>
      <c r="H35" s="354">
        <f t="shared" si="10"/>
        <v>5482</v>
      </c>
      <c r="I35" s="354">
        <f t="shared" si="10"/>
        <v>0</v>
      </c>
      <c r="J35" s="354">
        <f t="shared" si="10"/>
        <v>5482</v>
      </c>
      <c r="K35" s="354">
        <f t="shared" si="10"/>
        <v>0</v>
      </c>
      <c r="L35" s="354">
        <f t="shared" si="10"/>
        <v>5482</v>
      </c>
      <c r="M35" s="388">
        <f t="shared" si="10"/>
        <v>-3313</v>
      </c>
      <c r="N35" s="388">
        <f t="shared" si="10"/>
        <v>2169</v>
      </c>
      <c r="O35" s="460">
        <f t="shared" si="10"/>
        <v>2169</v>
      </c>
      <c r="P35" s="452">
        <f t="shared" si="2"/>
        <v>1</v>
      </c>
      <c r="Q35" s="488">
        <f t="shared" si="1"/>
        <v>0</v>
      </c>
    </row>
    <row r="36" spans="1:17" ht="19.5" customHeight="1" thickBot="1">
      <c r="A36" s="398"/>
      <c r="B36" s="7" t="s">
        <v>274</v>
      </c>
      <c r="C36" s="356"/>
      <c r="D36" s="357">
        <v>8473</v>
      </c>
      <c r="E36" s="357">
        <v>-2991</v>
      </c>
      <c r="F36" s="357">
        <f>D36+E36</f>
        <v>5482</v>
      </c>
      <c r="G36" s="357">
        <v>0</v>
      </c>
      <c r="H36" s="357">
        <f>F36+G36</f>
        <v>5482</v>
      </c>
      <c r="I36" s="357">
        <v>0</v>
      </c>
      <c r="J36" s="357">
        <f>H36+I36</f>
        <v>5482</v>
      </c>
      <c r="K36" s="357">
        <v>0</v>
      </c>
      <c r="L36" s="357">
        <f>J36+K36</f>
        <v>5482</v>
      </c>
      <c r="M36" s="385">
        <v>-3313</v>
      </c>
      <c r="N36" s="385">
        <f>L36+M36</f>
        <v>2169</v>
      </c>
      <c r="O36" s="465">
        <v>2169</v>
      </c>
      <c r="P36" s="452">
        <f t="shared" si="2"/>
        <v>1</v>
      </c>
      <c r="Q36" s="488">
        <f t="shared" si="1"/>
        <v>0</v>
      </c>
    </row>
    <row r="37" spans="1:17" ht="19.5" customHeight="1" thickBot="1">
      <c r="A37" s="406">
        <v>930932</v>
      </c>
      <c r="B37" s="12" t="s">
        <v>513</v>
      </c>
      <c r="C37" s="382"/>
      <c r="D37" s="383">
        <f aca="true" t="shared" si="11" ref="D37:O37">D38</f>
        <v>300</v>
      </c>
      <c r="E37" s="383">
        <f t="shared" si="11"/>
        <v>0</v>
      </c>
      <c r="F37" s="383">
        <f t="shared" si="11"/>
        <v>300</v>
      </c>
      <c r="G37" s="383">
        <f t="shared" si="11"/>
        <v>-300</v>
      </c>
      <c r="H37" s="383">
        <f t="shared" si="11"/>
        <v>0</v>
      </c>
      <c r="I37" s="383">
        <f t="shared" si="11"/>
        <v>0</v>
      </c>
      <c r="J37" s="383">
        <f t="shared" si="11"/>
        <v>0</v>
      </c>
      <c r="K37" s="383">
        <f t="shared" si="11"/>
        <v>0</v>
      </c>
      <c r="L37" s="383">
        <f t="shared" si="11"/>
        <v>0</v>
      </c>
      <c r="M37" s="536">
        <f t="shared" si="11"/>
        <v>0</v>
      </c>
      <c r="N37" s="536">
        <f t="shared" si="11"/>
        <v>0</v>
      </c>
      <c r="O37" s="467">
        <f t="shared" si="11"/>
        <v>0</v>
      </c>
      <c r="P37" s="452" t="e">
        <f t="shared" si="2"/>
        <v>#DIV/0!</v>
      </c>
      <c r="Q37" s="488">
        <f t="shared" si="1"/>
        <v>0</v>
      </c>
    </row>
    <row r="38" spans="1:17" ht="19.5" customHeight="1" thickBot="1">
      <c r="A38" s="431"/>
      <c r="B38" s="15" t="s">
        <v>278</v>
      </c>
      <c r="C38" s="425"/>
      <c r="D38" s="432">
        <v>300</v>
      </c>
      <c r="E38" s="432">
        <v>0</v>
      </c>
      <c r="F38" s="432">
        <f>D38+E38</f>
        <v>300</v>
      </c>
      <c r="G38" s="432">
        <v>-300</v>
      </c>
      <c r="H38" s="433">
        <f>F38+G38</f>
        <v>0</v>
      </c>
      <c r="I38" s="432"/>
      <c r="J38" s="433">
        <f>H38+I38</f>
        <v>0</v>
      </c>
      <c r="K38" s="432"/>
      <c r="L38" s="433">
        <f>J38+K38</f>
        <v>0</v>
      </c>
      <c r="M38" s="432"/>
      <c r="N38" s="433">
        <f>L38+M38</f>
        <v>0</v>
      </c>
      <c r="O38" s="468"/>
      <c r="P38" s="452" t="e">
        <f t="shared" si="2"/>
        <v>#DIV/0!</v>
      </c>
      <c r="Q38" s="488">
        <f t="shared" si="1"/>
        <v>0</v>
      </c>
    </row>
    <row r="39" spans="1:17" ht="19.5" customHeight="1" thickBot="1">
      <c r="A39" s="337"/>
      <c r="B39" s="1"/>
      <c r="C39" s="335"/>
      <c r="D39" s="336"/>
      <c r="E39" s="336"/>
      <c r="F39" s="336"/>
      <c r="G39" s="336"/>
      <c r="H39" s="336"/>
      <c r="I39" s="336"/>
      <c r="J39" s="336"/>
      <c r="K39" s="336"/>
      <c r="L39" s="336"/>
      <c r="M39" s="524"/>
      <c r="N39" s="524"/>
      <c r="O39" s="443"/>
      <c r="P39" s="452"/>
      <c r="Q39" s="488">
        <f t="shared" si="1"/>
        <v>0</v>
      </c>
    </row>
    <row r="40" spans="1:17" ht="19.5" customHeight="1" thickBot="1">
      <c r="A40" s="381"/>
      <c r="B40" s="12" t="s">
        <v>268</v>
      </c>
      <c r="C40" s="382"/>
      <c r="D40" s="383">
        <f aca="true" t="shared" si="12" ref="D40:J40">SUM(D41:D44)</f>
        <v>28727</v>
      </c>
      <c r="E40" s="383">
        <f t="shared" si="12"/>
        <v>0</v>
      </c>
      <c r="F40" s="383">
        <f t="shared" si="12"/>
        <v>28727</v>
      </c>
      <c r="G40" s="383">
        <f t="shared" si="12"/>
        <v>388</v>
      </c>
      <c r="H40" s="383">
        <f t="shared" si="12"/>
        <v>29115</v>
      </c>
      <c r="I40" s="383">
        <f t="shared" si="12"/>
        <v>1309</v>
      </c>
      <c r="J40" s="383">
        <f t="shared" si="12"/>
        <v>30424</v>
      </c>
      <c r="K40" s="383">
        <f>SUM(K41:K44)</f>
        <v>5849</v>
      </c>
      <c r="L40" s="383">
        <f>SUM(L41:L44)</f>
        <v>36273</v>
      </c>
      <c r="M40" s="536">
        <f>SUM(M41:M44)</f>
        <v>-1207</v>
      </c>
      <c r="N40" s="536">
        <f>SUM(N41:N44)</f>
        <v>35066</v>
      </c>
      <c r="O40" s="467">
        <f>SUM(O41:O44)</f>
        <v>34134</v>
      </c>
      <c r="P40" s="452">
        <f t="shared" si="2"/>
        <v>0.9734215479381737</v>
      </c>
      <c r="Q40" s="488">
        <f t="shared" si="1"/>
        <v>932</v>
      </c>
    </row>
    <row r="41" spans="1:17" ht="19.5" customHeight="1" thickBot="1">
      <c r="A41" s="434"/>
      <c r="B41" s="21" t="s">
        <v>271</v>
      </c>
      <c r="C41" s="390"/>
      <c r="D41" s="369">
        <f>D11+D21+D24+D30+D17+D32</f>
        <v>12340</v>
      </c>
      <c r="E41" s="369">
        <f>E11+E21+E24+E30+E17+E32</f>
        <v>0</v>
      </c>
      <c r="F41" s="369">
        <f>F11+F21+F24+F30+F17+F32</f>
        <v>12340</v>
      </c>
      <c r="G41" s="369">
        <f>G11+G21+G24+G30+G17+G32</f>
        <v>0</v>
      </c>
      <c r="H41" s="369">
        <f>H11+H21+H24+H30+H17+H32</f>
        <v>12340</v>
      </c>
      <c r="I41" s="369">
        <f>I11+I21+I24+I30+I17+I32+I28</f>
        <v>1309</v>
      </c>
      <c r="J41" s="369">
        <f>J11+J21+J24+J30+J17+J32+J27</f>
        <v>13649</v>
      </c>
      <c r="K41" s="369">
        <f>K11+K21+K24+K30+K17+K32+K27</f>
        <v>0</v>
      </c>
      <c r="L41" s="369">
        <f>L11+L21+L24+L30+L17+L32+L27</f>
        <v>13649</v>
      </c>
      <c r="M41" s="532">
        <f>M11+M17+M21+M24+M28+M30+M32+M34</f>
        <v>-1118</v>
      </c>
      <c r="N41" s="532">
        <f>N11+N17+N21+N24+N28+N30+N32+N34</f>
        <v>12531</v>
      </c>
      <c r="O41" s="461">
        <f>O11+O17+O21+O24+O28+O30+O32+O34</f>
        <v>12384</v>
      </c>
      <c r="P41" s="452">
        <f t="shared" si="2"/>
        <v>0.9882690926502274</v>
      </c>
      <c r="Q41" s="488">
        <f t="shared" si="1"/>
        <v>147</v>
      </c>
    </row>
    <row r="42" spans="1:17" ht="19.5" customHeight="1" thickBot="1">
      <c r="A42" s="362"/>
      <c r="B42" s="3" t="s">
        <v>274</v>
      </c>
      <c r="C42" s="363"/>
      <c r="D42" s="364">
        <f>D12+D22+D36</f>
        <v>12373</v>
      </c>
      <c r="E42" s="364">
        <f aca="true" t="shared" si="13" ref="E42:J42">E12+E22+E36+E15</f>
        <v>0</v>
      </c>
      <c r="F42" s="364">
        <f t="shared" si="13"/>
        <v>12373</v>
      </c>
      <c r="G42" s="364">
        <f t="shared" si="13"/>
        <v>171</v>
      </c>
      <c r="H42" s="364">
        <f t="shared" si="13"/>
        <v>12544</v>
      </c>
      <c r="I42" s="364">
        <f t="shared" si="13"/>
        <v>0</v>
      </c>
      <c r="J42" s="364">
        <f t="shared" si="13"/>
        <v>12544</v>
      </c>
      <c r="K42" s="364">
        <f>K12+K22+K36+K15</f>
        <v>5849</v>
      </c>
      <c r="L42" s="364">
        <f>L12+L22+L36+L15</f>
        <v>18393</v>
      </c>
      <c r="M42" s="365">
        <f>M12+M22+M36+M15+M26</f>
        <v>-89</v>
      </c>
      <c r="N42" s="365">
        <f>N12+N22+N36+N15+N26</f>
        <v>18304</v>
      </c>
      <c r="O42" s="469">
        <f>O12+O22+O36+O15+O26</f>
        <v>18304</v>
      </c>
      <c r="P42" s="452">
        <f t="shared" si="2"/>
        <v>1</v>
      </c>
      <c r="Q42" s="488">
        <f t="shared" si="1"/>
        <v>0</v>
      </c>
    </row>
    <row r="43" spans="1:17" ht="19.5" customHeight="1" thickBot="1">
      <c r="A43" s="362"/>
      <c r="B43" s="3" t="s">
        <v>279</v>
      </c>
      <c r="C43" s="423"/>
      <c r="D43" s="364">
        <f aca="true" t="shared" si="14" ref="D43:J43">D38+D18</f>
        <v>3420</v>
      </c>
      <c r="E43" s="364">
        <f t="shared" si="14"/>
        <v>0</v>
      </c>
      <c r="F43" s="364">
        <f t="shared" si="14"/>
        <v>3420</v>
      </c>
      <c r="G43" s="364">
        <f t="shared" si="14"/>
        <v>217</v>
      </c>
      <c r="H43" s="364">
        <f t="shared" si="14"/>
        <v>3637</v>
      </c>
      <c r="I43" s="364">
        <f t="shared" si="14"/>
        <v>0</v>
      </c>
      <c r="J43" s="364">
        <f t="shared" si="14"/>
        <v>3637</v>
      </c>
      <c r="K43" s="364">
        <f>K38+K18</f>
        <v>0</v>
      </c>
      <c r="L43" s="364">
        <f>L38+L18</f>
        <v>3637</v>
      </c>
      <c r="M43" s="365">
        <f>M38+M18</f>
        <v>-1781</v>
      </c>
      <c r="N43" s="365">
        <f>N38+N18</f>
        <v>1856</v>
      </c>
      <c r="O43" s="469">
        <f>O38+O18</f>
        <v>1071</v>
      </c>
      <c r="P43" s="452">
        <f t="shared" si="2"/>
        <v>0.5770474137931034</v>
      </c>
      <c r="Q43" s="488">
        <f t="shared" si="1"/>
        <v>785</v>
      </c>
    </row>
    <row r="44" spans="1:17" ht="19.5" customHeight="1" thickBot="1">
      <c r="A44" s="435"/>
      <c r="B44" s="15" t="s">
        <v>436</v>
      </c>
      <c r="C44" s="425"/>
      <c r="D44" s="375">
        <f aca="true" t="shared" si="15" ref="D44:J44">D19</f>
        <v>594</v>
      </c>
      <c r="E44" s="375">
        <f t="shared" si="15"/>
        <v>0</v>
      </c>
      <c r="F44" s="375">
        <f t="shared" si="15"/>
        <v>594</v>
      </c>
      <c r="G44" s="375">
        <f t="shared" si="15"/>
        <v>0</v>
      </c>
      <c r="H44" s="375">
        <f t="shared" si="15"/>
        <v>594</v>
      </c>
      <c r="I44" s="375">
        <f t="shared" si="15"/>
        <v>0</v>
      </c>
      <c r="J44" s="375">
        <f t="shared" si="15"/>
        <v>594</v>
      </c>
      <c r="K44" s="375">
        <f>K19</f>
        <v>0</v>
      </c>
      <c r="L44" s="375">
        <f>L19</f>
        <v>594</v>
      </c>
      <c r="M44" s="433">
        <f>M19</f>
        <v>1781</v>
      </c>
      <c r="N44" s="433">
        <f>N19</f>
        <v>2375</v>
      </c>
      <c r="O44" s="462">
        <f>O19</f>
        <v>2375</v>
      </c>
      <c r="P44" s="452">
        <f t="shared" si="2"/>
        <v>1</v>
      </c>
      <c r="Q44" s="488">
        <f t="shared" si="1"/>
        <v>0</v>
      </c>
    </row>
  </sheetData>
  <mergeCells count="2">
    <mergeCell ref="B6:D7"/>
    <mergeCell ref="A9:B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="75" zoomScaleNormal="75" workbookViewId="0" topLeftCell="A7">
      <selection activeCell="D42" sqref="D42"/>
    </sheetView>
  </sheetViews>
  <sheetFormatPr defaultColWidth="9.00390625" defaultRowHeight="12.75"/>
  <cols>
    <col min="1" max="1" width="53.875" style="22" customWidth="1"/>
    <col min="2" max="4" width="15.25390625" style="23" customWidth="1"/>
    <col min="5" max="5" width="10.125" style="23" customWidth="1"/>
    <col min="6" max="6" width="12.00390625" style="23" customWidth="1"/>
    <col min="7" max="16384" width="9.125" style="23" customWidth="1"/>
  </cols>
  <sheetData>
    <row r="1" spans="1:2" ht="28.5" customHeight="1">
      <c r="A1" s="639" t="s">
        <v>442</v>
      </c>
      <c r="B1" s="639"/>
    </row>
    <row r="2" ht="36" customHeight="1"/>
    <row r="3" spans="1:4" ht="15.75">
      <c r="A3" s="640" t="s">
        <v>280</v>
      </c>
      <c r="B3" s="640"/>
      <c r="C3" s="640"/>
      <c r="D3" s="640"/>
    </row>
    <row r="4" spans="1:4" ht="15.75">
      <c r="A4" s="640" t="s">
        <v>281</v>
      </c>
      <c r="B4" s="640"/>
      <c r="C4" s="640"/>
      <c r="D4" s="640"/>
    </row>
    <row r="5" ht="45" customHeight="1"/>
    <row r="6" spans="1:4" s="27" customFormat="1" ht="15.75">
      <c r="A6" s="24" t="s">
        <v>282</v>
      </c>
      <c r="B6" s="25">
        <v>2009</v>
      </c>
      <c r="C6" s="25">
        <v>2010</v>
      </c>
      <c r="D6" s="26">
        <v>2011</v>
      </c>
    </row>
    <row r="7" spans="1:4" s="27" customFormat="1" ht="15" customHeight="1">
      <c r="A7" s="641" t="s">
        <v>190</v>
      </c>
      <c r="B7" s="641"/>
      <c r="C7" s="641"/>
      <c r="D7" s="641"/>
    </row>
    <row r="8" spans="1:4" ht="15">
      <c r="A8" s="28" t="s">
        <v>283</v>
      </c>
      <c r="B8" s="29">
        <v>33587</v>
      </c>
      <c r="C8" s="29">
        <f aca="true" t="shared" si="0" ref="C8:D15">B8*1.05</f>
        <v>35266.35</v>
      </c>
      <c r="D8" s="30">
        <f t="shared" si="0"/>
        <v>37029.6675</v>
      </c>
    </row>
    <row r="9" spans="1:4" ht="15">
      <c r="A9" s="31" t="s">
        <v>284</v>
      </c>
      <c r="B9" s="32">
        <v>49400</v>
      </c>
      <c r="C9" s="29">
        <f t="shared" si="0"/>
        <v>51870</v>
      </c>
      <c r="D9" s="30">
        <f t="shared" si="0"/>
        <v>54463.5</v>
      </c>
    </row>
    <row r="10" spans="1:4" ht="28.5">
      <c r="A10" s="31" t="s">
        <v>285</v>
      </c>
      <c r="B10" s="32">
        <v>117388</v>
      </c>
      <c r="C10" s="29">
        <f t="shared" si="0"/>
        <v>123257.40000000001</v>
      </c>
      <c r="D10" s="30">
        <f t="shared" si="0"/>
        <v>129420.27000000002</v>
      </c>
    </row>
    <row r="11" spans="1:4" ht="15">
      <c r="A11" s="31" t="s">
        <v>286</v>
      </c>
      <c r="B11" s="32">
        <v>5040</v>
      </c>
      <c r="C11" s="29">
        <f t="shared" si="0"/>
        <v>5292</v>
      </c>
      <c r="D11" s="30">
        <f t="shared" si="0"/>
        <v>5556.6</v>
      </c>
    </row>
    <row r="12" spans="1:4" ht="15">
      <c r="A12" s="31" t="s">
        <v>114</v>
      </c>
      <c r="B12" s="32">
        <v>25076</v>
      </c>
      <c r="C12" s="29">
        <f t="shared" si="0"/>
        <v>26329.800000000003</v>
      </c>
      <c r="D12" s="30">
        <f t="shared" si="0"/>
        <v>27646.290000000005</v>
      </c>
    </row>
    <row r="13" spans="1:4" ht="15">
      <c r="A13" s="31" t="s">
        <v>287</v>
      </c>
      <c r="B13" s="32"/>
      <c r="C13" s="29">
        <f t="shared" si="0"/>
        <v>0</v>
      </c>
      <c r="D13" s="30">
        <f t="shared" si="0"/>
        <v>0</v>
      </c>
    </row>
    <row r="14" spans="1:4" ht="15">
      <c r="A14" s="31" t="s">
        <v>288</v>
      </c>
      <c r="B14" s="32">
        <v>0</v>
      </c>
      <c r="C14" s="29">
        <f t="shared" si="0"/>
        <v>0</v>
      </c>
      <c r="D14" s="30">
        <f t="shared" si="0"/>
        <v>0</v>
      </c>
    </row>
    <row r="15" spans="1:4" ht="15">
      <c r="A15" s="33" t="s">
        <v>289</v>
      </c>
      <c r="B15" s="34">
        <v>0</v>
      </c>
      <c r="C15" s="29">
        <f t="shared" si="0"/>
        <v>0</v>
      </c>
      <c r="D15" s="30">
        <f t="shared" si="0"/>
        <v>0</v>
      </c>
    </row>
    <row r="16" spans="1:4" s="27" customFormat="1" ht="15.75">
      <c r="A16" s="35" t="s">
        <v>290</v>
      </c>
      <c r="B16" s="36">
        <f>SUM(B8:B15)</f>
        <v>230491</v>
      </c>
      <c r="C16" s="36">
        <f>SUM(C8:C15)</f>
        <v>242015.55</v>
      </c>
      <c r="D16" s="37">
        <f>SUM(D8:D15)</f>
        <v>254116.32750000004</v>
      </c>
    </row>
    <row r="17" spans="1:4" ht="15">
      <c r="A17" s="28" t="s">
        <v>244</v>
      </c>
      <c r="B17" s="29">
        <v>66146</v>
      </c>
      <c r="C17" s="29">
        <f aca="true" t="shared" si="1" ref="C17:D26">B17*1.05</f>
        <v>69453.3</v>
      </c>
      <c r="D17" s="30">
        <f t="shared" si="1"/>
        <v>72925.96500000001</v>
      </c>
    </row>
    <row r="18" spans="1:4" ht="15">
      <c r="A18" s="31" t="s">
        <v>291</v>
      </c>
      <c r="B18" s="32">
        <v>20392</v>
      </c>
      <c r="C18" s="29">
        <f t="shared" si="1"/>
        <v>21411.600000000002</v>
      </c>
      <c r="D18" s="30">
        <f t="shared" si="1"/>
        <v>22482.180000000004</v>
      </c>
    </row>
    <row r="19" spans="1:10" ht="28.5">
      <c r="A19" s="31" t="s">
        <v>292</v>
      </c>
      <c r="B19" s="32">
        <v>95102</v>
      </c>
      <c r="C19" s="29">
        <f t="shared" si="1"/>
        <v>99857.1</v>
      </c>
      <c r="D19" s="30">
        <f t="shared" si="1"/>
        <v>104849.95500000002</v>
      </c>
      <c r="J19" s="23" t="s">
        <v>137</v>
      </c>
    </row>
    <row r="20" spans="1:4" ht="28.5">
      <c r="A20" s="31" t="s">
        <v>293</v>
      </c>
      <c r="B20" s="32">
        <v>2649</v>
      </c>
      <c r="C20" s="29">
        <f t="shared" si="1"/>
        <v>2781.4500000000003</v>
      </c>
      <c r="D20" s="30">
        <f t="shared" si="1"/>
        <v>2920.5225000000005</v>
      </c>
    </row>
    <row r="21" spans="1:4" ht="15">
      <c r="A21" s="31" t="s">
        <v>251</v>
      </c>
      <c r="B21" s="32">
        <v>23172</v>
      </c>
      <c r="C21" s="29">
        <f t="shared" si="1"/>
        <v>24330.600000000002</v>
      </c>
      <c r="D21" s="30">
        <f t="shared" si="1"/>
        <v>25547.130000000005</v>
      </c>
    </row>
    <row r="22" spans="1:4" ht="15">
      <c r="A22" s="31" t="s">
        <v>294</v>
      </c>
      <c r="B22" s="32">
        <v>17976</v>
      </c>
      <c r="C22" s="29">
        <f t="shared" si="1"/>
        <v>18874.8</v>
      </c>
      <c r="D22" s="30">
        <f t="shared" si="1"/>
        <v>19818.54</v>
      </c>
    </row>
    <row r="23" spans="1:4" ht="15">
      <c r="A23" s="31" t="s">
        <v>295</v>
      </c>
      <c r="B23" s="32"/>
      <c r="C23" s="29">
        <f t="shared" si="1"/>
        <v>0</v>
      </c>
      <c r="D23" s="30">
        <f t="shared" si="1"/>
        <v>0</v>
      </c>
    </row>
    <row r="24" spans="1:4" ht="15">
      <c r="A24" s="31" t="s">
        <v>296</v>
      </c>
      <c r="B24" s="32">
        <v>0</v>
      </c>
      <c r="C24" s="29">
        <f t="shared" si="1"/>
        <v>0</v>
      </c>
      <c r="D24" s="30">
        <f t="shared" si="1"/>
        <v>0</v>
      </c>
    </row>
    <row r="25" spans="1:4" ht="15">
      <c r="A25" s="31" t="s">
        <v>297</v>
      </c>
      <c r="B25" s="32"/>
      <c r="C25" s="29">
        <f t="shared" si="1"/>
        <v>0</v>
      </c>
      <c r="D25" s="30">
        <f t="shared" si="1"/>
        <v>0</v>
      </c>
    </row>
    <row r="26" spans="1:4" ht="15">
      <c r="A26" s="33" t="s">
        <v>298</v>
      </c>
      <c r="B26" s="34">
        <v>740</v>
      </c>
      <c r="C26" s="29">
        <f t="shared" si="1"/>
        <v>777</v>
      </c>
      <c r="D26" s="30">
        <f t="shared" si="1"/>
        <v>815.85</v>
      </c>
    </row>
    <row r="27" spans="1:5" s="27" customFormat="1" ht="15.75">
      <c r="A27" s="35" t="s">
        <v>299</v>
      </c>
      <c r="B27" s="36">
        <f>SUM(B17:B26)</f>
        <v>226177</v>
      </c>
      <c r="C27" s="36">
        <f>SUM(C17:C26)</f>
        <v>237485.85</v>
      </c>
      <c r="D27" s="37">
        <f>SUM(D17:D26)</f>
        <v>249360.14250000005</v>
      </c>
      <c r="E27" s="23"/>
    </row>
    <row r="28" spans="1:4" ht="15" customHeight="1">
      <c r="A28" s="638" t="s">
        <v>300</v>
      </c>
      <c r="B28" s="638"/>
      <c r="C28" s="638"/>
      <c r="D28" s="638"/>
    </row>
    <row r="29" spans="1:4" ht="15">
      <c r="A29" s="38" t="s">
        <v>301</v>
      </c>
      <c r="B29" s="39"/>
      <c r="C29" s="40"/>
      <c r="D29" s="41"/>
    </row>
    <row r="30" spans="1:4" ht="15">
      <c r="A30" s="42" t="s">
        <v>302</v>
      </c>
      <c r="B30" s="43"/>
      <c r="C30" s="44"/>
      <c r="D30" s="45"/>
    </row>
    <row r="31" spans="1:4" ht="15">
      <c r="A31" s="42" t="s">
        <v>303</v>
      </c>
      <c r="B31" s="43"/>
      <c r="C31" s="44">
        <v>5100</v>
      </c>
      <c r="D31" s="45">
        <v>5200</v>
      </c>
    </row>
    <row r="32" spans="1:4" ht="15">
      <c r="A32" s="42" t="s">
        <v>304</v>
      </c>
      <c r="B32" s="43"/>
      <c r="C32" s="44"/>
      <c r="D32" s="45"/>
    </row>
    <row r="33" spans="1:4" ht="15">
      <c r="A33" s="42" t="s">
        <v>116</v>
      </c>
      <c r="B33" s="32">
        <v>6989</v>
      </c>
      <c r="C33" s="44">
        <v>6000</v>
      </c>
      <c r="D33" s="45">
        <v>6000</v>
      </c>
    </row>
    <row r="34" spans="1:4" ht="15">
      <c r="A34" s="42" t="s">
        <v>305</v>
      </c>
      <c r="B34" s="32"/>
      <c r="C34" s="44"/>
      <c r="D34" s="45"/>
    </row>
    <row r="35" spans="1:4" ht="15">
      <c r="A35" s="46" t="s">
        <v>306</v>
      </c>
      <c r="B35" s="32"/>
      <c r="C35" s="44"/>
      <c r="D35" s="45"/>
    </row>
    <row r="36" spans="1:4" ht="15">
      <c r="A36" s="47" t="s">
        <v>307</v>
      </c>
      <c r="B36" s="48">
        <v>17524</v>
      </c>
      <c r="C36" s="49"/>
      <c r="D36" s="50"/>
    </row>
    <row r="37" spans="1:4" s="27" customFormat="1" ht="15.75">
      <c r="A37" s="51" t="s">
        <v>308</v>
      </c>
      <c r="B37" s="36">
        <f>SUM(B29:B36)</f>
        <v>24513</v>
      </c>
      <c r="C37" s="52">
        <f>SUM(C29:C36)</f>
        <v>11100</v>
      </c>
      <c r="D37" s="37">
        <f>SUM(D29:D36)</f>
        <v>11200</v>
      </c>
    </row>
    <row r="38" spans="1:4" ht="15">
      <c r="A38" s="53" t="s">
        <v>309</v>
      </c>
      <c r="B38" s="29">
        <v>12340</v>
      </c>
      <c r="C38" s="54">
        <v>7900</v>
      </c>
      <c r="D38" s="30">
        <v>8200</v>
      </c>
    </row>
    <row r="39" spans="1:4" ht="15">
      <c r="A39" s="42" t="s">
        <v>310</v>
      </c>
      <c r="B39" s="32">
        <v>12373</v>
      </c>
      <c r="C39" s="44">
        <v>4900</v>
      </c>
      <c r="D39" s="45">
        <v>5200</v>
      </c>
    </row>
    <row r="40" spans="1:4" ht="28.5">
      <c r="A40" s="42" t="s">
        <v>311</v>
      </c>
      <c r="B40" s="32"/>
      <c r="C40" s="44"/>
      <c r="D40" s="45"/>
    </row>
    <row r="41" spans="1:4" ht="15">
      <c r="A41" s="42" t="s">
        <v>312</v>
      </c>
      <c r="B41" s="32">
        <v>3420</v>
      </c>
      <c r="C41" s="44">
        <v>2136</v>
      </c>
      <c r="D41" s="45">
        <v>1862</v>
      </c>
    </row>
    <row r="42" spans="1:4" ht="15">
      <c r="A42" s="42" t="s">
        <v>313</v>
      </c>
      <c r="B42" s="32"/>
      <c r="C42" s="44"/>
      <c r="D42" s="45"/>
    </row>
    <row r="43" spans="1:4" ht="15">
      <c r="A43" s="42" t="s">
        <v>314</v>
      </c>
      <c r="B43" s="32">
        <v>594</v>
      </c>
      <c r="C43" s="44">
        <v>594</v>
      </c>
      <c r="D43" s="45">
        <v>594</v>
      </c>
    </row>
    <row r="44" spans="1:4" ht="15">
      <c r="A44" s="42" t="s">
        <v>315</v>
      </c>
      <c r="B44" s="32"/>
      <c r="C44" s="44"/>
      <c r="D44" s="45"/>
    </row>
    <row r="45" spans="1:4" ht="15">
      <c r="A45" s="55" t="s">
        <v>298</v>
      </c>
      <c r="B45" s="56">
        <v>100</v>
      </c>
      <c r="C45" s="57">
        <v>100</v>
      </c>
      <c r="D45" s="58">
        <v>100</v>
      </c>
    </row>
    <row r="46" spans="1:4" s="27" customFormat="1" ht="15.75">
      <c r="A46" s="59" t="s">
        <v>316</v>
      </c>
      <c r="B46" s="60">
        <f>SUM(B38:B45)</f>
        <v>28827</v>
      </c>
      <c r="C46" s="60">
        <f>SUM(C38:C45)</f>
        <v>15630</v>
      </c>
      <c r="D46" s="61">
        <f>SUM(D38:D45)</f>
        <v>15956</v>
      </c>
    </row>
    <row r="47" spans="1:4" s="27" customFormat="1" ht="15.75">
      <c r="A47" s="35" t="s">
        <v>317</v>
      </c>
      <c r="B47" s="36">
        <f>B16+B37</f>
        <v>255004</v>
      </c>
      <c r="C47" s="36">
        <f>C16+C37</f>
        <v>253115.55</v>
      </c>
      <c r="D47" s="37">
        <f>D16+D37</f>
        <v>265316.3275</v>
      </c>
    </row>
    <row r="48" spans="1:4" s="27" customFormat="1" ht="15.75">
      <c r="A48" s="35" t="s">
        <v>318</v>
      </c>
      <c r="B48" s="36">
        <f>B27+B46</f>
        <v>255004</v>
      </c>
      <c r="C48" s="36">
        <f>C27+C46</f>
        <v>253115.85</v>
      </c>
      <c r="D48" s="37">
        <f>D27+D46</f>
        <v>265316.1425000001</v>
      </c>
    </row>
  </sheetData>
  <mergeCells count="5">
    <mergeCell ref="A28:D28"/>
    <mergeCell ref="A1:B1"/>
    <mergeCell ref="A3:D3"/>
    <mergeCell ref="A4:D4"/>
    <mergeCell ref="A7:D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="75" zoomScaleNormal="75" workbookViewId="0" topLeftCell="A7">
      <selection activeCell="A31" sqref="A31:B31"/>
    </sheetView>
  </sheetViews>
  <sheetFormatPr defaultColWidth="9.00390625" defaultRowHeight="12.75"/>
  <cols>
    <col min="1" max="1" width="27.375" style="0" customWidth="1"/>
    <col min="2" max="2" width="14.875" style="0" customWidth="1"/>
    <col min="3" max="3" width="9.375" style="0" customWidth="1"/>
    <col min="4" max="13" width="7.375" style="0" customWidth="1"/>
    <col min="14" max="14" width="9.00390625" style="0" customWidth="1"/>
    <col min="15" max="15" width="0" style="0" hidden="1" customWidth="1"/>
  </cols>
  <sheetData>
    <row r="1" spans="1:2" ht="14.25">
      <c r="A1" s="639" t="s">
        <v>443</v>
      </c>
      <c r="B1" s="639"/>
    </row>
    <row r="5" spans="1:14" ht="15.75">
      <c r="A5" s="640" t="s">
        <v>319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</row>
    <row r="6" spans="1:14" ht="23.25" customHeight="1">
      <c r="A6" s="640" t="s">
        <v>320</v>
      </c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</row>
    <row r="7" ht="47.25" customHeight="1"/>
    <row r="8" spans="1:14" s="62" customFormat="1" ht="21.75" customHeight="1">
      <c r="A8" s="642" t="s">
        <v>321</v>
      </c>
      <c r="B8" s="643" t="s">
        <v>322</v>
      </c>
      <c r="C8" s="644" t="s">
        <v>323</v>
      </c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</row>
    <row r="9" spans="1:14" s="66" customFormat="1" ht="12.75">
      <c r="A9" s="642"/>
      <c r="B9" s="643"/>
      <c r="C9" s="63" t="s">
        <v>6</v>
      </c>
      <c r="D9" s="64" t="s">
        <v>93</v>
      </c>
      <c r="E9" s="64" t="s">
        <v>107</v>
      </c>
      <c r="F9" s="64" t="s">
        <v>112</v>
      </c>
      <c r="G9" s="64" t="s">
        <v>119</v>
      </c>
      <c r="H9" s="64" t="s">
        <v>123</v>
      </c>
      <c r="I9" s="64" t="s">
        <v>126</v>
      </c>
      <c r="J9" s="64" t="s">
        <v>131</v>
      </c>
      <c r="K9" s="64" t="s">
        <v>324</v>
      </c>
      <c r="L9" s="64" t="s">
        <v>325</v>
      </c>
      <c r="M9" s="64" t="s">
        <v>326</v>
      </c>
      <c r="N9" s="65" t="s">
        <v>327</v>
      </c>
    </row>
    <row r="10" spans="1:15" ht="21" customHeight="1">
      <c r="A10" s="67" t="s">
        <v>328</v>
      </c>
      <c r="B10" s="68">
        <v>33587</v>
      </c>
      <c r="C10" s="69">
        <v>2800</v>
      </c>
      <c r="D10" s="69">
        <v>2800</v>
      </c>
      <c r="E10" s="69">
        <v>2800</v>
      </c>
      <c r="F10" s="69">
        <v>2800</v>
      </c>
      <c r="G10" s="69">
        <v>2800</v>
      </c>
      <c r="H10" s="69">
        <v>2800</v>
      </c>
      <c r="I10" s="69">
        <v>2800</v>
      </c>
      <c r="J10" s="69">
        <v>2800</v>
      </c>
      <c r="K10" s="69">
        <v>2800</v>
      </c>
      <c r="L10" s="69">
        <v>2800</v>
      </c>
      <c r="M10" s="69">
        <v>2800</v>
      </c>
      <c r="N10" s="193">
        <f>B10-(C10+D10+E10+F10+G10+H10+I10+J10+K10+L10+M10)</f>
        <v>2787</v>
      </c>
      <c r="O10" s="71">
        <f>C10+D10+E10+F10+G10+H10+I10+J10+K10+L10+M10+N10</f>
        <v>33587</v>
      </c>
    </row>
    <row r="11" spans="1:15" ht="21" customHeight="1">
      <c r="A11" s="72" t="s">
        <v>329</v>
      </c>
      <c r="B11" s="73">
        <v>119658</v>
      </c>
      <c r="C11" s="74">
        <v>3500</v>
      </c>
      <c r="D11" s="75">
        <v>6200</v>
      </c>
      <c r="E11" s="75">
        <v>30000</v>
      </c>
      <c r="F11" s="75">
        <v>6200</v>
      </c>
      <c r="G11" s="75">
        <v>6200</v>
      </c>
      <c r="H11" s="75">
        <v>6200</v>
      </c>
      <c r="I11" s="75">
        <v>6200</v>
      </c>
      <c r="J11" s="75">
        <v>6200</v>
      </c>
      <c r="K11" s="75">
        <v>31000</v>
      </c>
      <c r="L11" s="75">
        <v>6200</v>
      </c>
      <c r="M11" s="75">
        <v>6200</v>
      </c>
      <c r="N11" s="193">
        <f aca="true" t="shared" si="0" ref="N11:N20">B11-(C11+D11+E11+F11+G11+H11+I11+J11+K11+L11+M11)</f>
        <v>5558</v>
      </c>
      <c r="O11" s="71">
        <f aca="true" t="shared" si="1" ref="O11:O52">C11+D11+E11+F11+G11+H11+I11+J11+K11+L11+M11+N11</f>
        <v>119658</v>
      </c>
    </row>
    <row r="12" spans="1:15" ht="21" customHeight="1">
      <c r="A12" s="72" t="s">
        <v>330</v>
      </c>
      <c r="B12" s="73">
        <v>47130</v>
      </c>
      <c r="C12" s="74">
        <v>3930</v>
      </c>
      <c r="D12" s="75">
        <v>3930</v>
      </c>
      <c r="E12" s="75">
        <v>3930</v>
      </c>
      <c r="F12" s="75">
        <v>3930</v>
      </c>
      <c r="G12" s="75">
        <v>3930</v>
      </c>
      <c r="H12" s="75">
        <v>3930</v>
      </c>
      <c r="I12" s="75">
        <v>3930</v>
      </c>
      <c r="J12" s="75">
        <v>3930</v>
      </c>
      <c r="K12" s="75">
        <v>3930</v>
      </c>
      <c r="L12" s="75">
        <v>3930</v>
      </c>
      <c r="M12" s="75">
        <v>3930</v>
      </c>
      <c r="N12" s="193">
        <f t="shared" si="0"/>
        <v>3900</v>
      </c>
      <c r="O12" s="71">
        <f t="shared" si="1"/>
        <v>47130</v>
      </c>
    </row>
    <row r="13" spans="1:15" ht="21" customHeight="1">
      <c r="A13" s="72" t="s">
        <v>331</v>
      </c>
      <c r="B13" s="73">
        <v>0</v>
      </c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193">
        <f t="shared" si="0"/>
        <v>0</v>
      </c>
      <c r="O13" s="71">
        <f t="shared" si="1"/>
        <v>0</v>
      </c>
    </row>
    <row r="14" spans="1:15" ht="21" customHeight="1">
      <c r="A14" s="72" t="s">
        <v>332</v>
      </c>
      <c r="B14" s="73">
        <v>25076</v>
      </c>
      <c r="C14" s="74">
        <v>2090</v>
      </c>
      <c r="D14" s="74">
        <v>2090</v>
      </c>
      <c r="E14" s="74">
        <v>2090</v>
      </c>
      <c r="F14" s="74">
        <v>2090</v>
      </c>
      <c r="G14" s="74">
        <v>2090</v>
      </c>
      <c r="H14" s="74">
        <v>2090</v>
      </c>
      <c r="I14" s="74">
        <v>2090</v>
      </c>
      <c r="J14" s="74">
        <v>2090</v>
      </c>
      <c r="K14" s="74">
        <v>2090</v>
      </c>
      <c r="L14" s="74">
        <v>2090</v>
      </c>
      <c r="M14" s="74">
        <v>2090</v>
      </c>
      <c r="N14" s="193">
        <f t="shared" si="0"/>
        <v>2086</v>
      </c>
      <c r="O14" s="71">
        <f t="shared" si="1"/>
        <v>25076</v>
      </c>
    </row>
    <row r="15" spans="1:15" ht="21" customHeight="1">
      <c r="A15" s="191" t="s">
        <v>437</v>
      </c>
      <c r="B15" s="73">
        <v>6989</v>
      </c>
      <c r="C15" s="74"/>
      <c r="D15" s="74"/>
      <c r="E15" s="74"/>
      <c r="F15" s="74"/>
      <c r="G15" s="74"/>
      <c r="H15" s="74">
        <v>6989</v>
      </c>
      <c r="I15" s="74"/>
      <c r="J15" s="74"/>
      <c r="K15" s="74"/>
      <c r="L15" s="74"/>
      <c r="M15" s="74"/>
      <c r="N15" s="193">
        <f t="shared" si="0"/>
        <v>0</v>
      </c>
      <c r="O15" s="71">
        <f t="shared" si="1"/>
        <v>6989</v>
      </c>
    </row>
    <row r="16" spans="1:15" ht="21" customHeight="1">
      <c r="A16" s="72" t="s">
        <v>333</v>
      </c>
      <c r="B16" s="73">
        <v>5040</v>
      </c>
      <c r="C16" s="74"/>
      <c r="D16" s="75"/>
      <c r="E16" s="75"/>
      <c r="F16" s="75">
        <v>5040</v>
      </c>
      <c r="G16" s="75"/>
      <c r="H16" s="75"/>
      <c r="I16" s="75"/>
      <c r="J16" s="75"/>
      <c r="K16" s="75"/>
      <c r="L16" s="75"/>
      <c r="M16" s="75"/>
      <c r="N16" s="193">
        <f t="shared" si="0"/>
        <v>0</v>
      </c>
      <c r="O16" s="71">
        <f t="shared" si="1"/>
        <v>5040</v>
      </c>
    </row>
    <row r="17" spans="1:15" ht="21" customHeight="1">
      <c r="A17" s="72" t="s">
        <v>334</v>
      </c>
      <c r="B17" s="73">
        <v>0</v>
      </c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193">
        <f t="shared" si="0"/>
        <v>0</v>
      </c>
      <c r="O17" s="71">
        <f t="shared" si="1"/>
        <v>0</v>
      </c>
    </row>
    <row r="18" spans="1:15" ht="21" customHeight="1">
      <c r="A18" s="72" t="s">
        <v>335</v>
      </c>
      <c r="B18" s="73">
        <f>SUM(C18:N18)</f>
        <v>0</v>
      </c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193">
        <v>0</v>
      </c>
      <c r="O18" s="71">
        <f t="shared" si="1"/>
        <v>0</v>
      </c>
    </row>
    <row r="19" spans="1:15" ht="21" customHeight="1">
      <c r="A19" s="72" t="s">
        <v>336</v>
      </c>
      <c r="B19" s="73">
        <v>0</v>
      </c>
      <c r="C19" s="74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193">
        <f t="shared" si="0"/>
        <v>0</v>
      </c>
      <c r="O19" s="71">
        <f t="shared" si="1"/>
        <v>0</v>
      </c>
    </row>
    <row r="20" spans="1:15" ht="21" customHeight="1">
      <c r="A20" s="77" t="s">
        <v>337</v>
      </c>
      <c r="B20" s="78">
        <v>17524</v>
      </c>
      <c r="C20" s="79"/>
      <c r="D20" s="80"/>
      <c r="E20" s="80"/>
      <c r="F20" s="80"/>
      <c r="G20" s="80"/>
      <c r="H20" s="80"/>
      <c r="I20" s="80">
        <v>4000</v>
      </c>
      <c r="J20" s="80">
        <v>9000</v>
      </c>
      <c r="K20" s="80">
        <v>4524</v>
      </c>
      <c r="L20" s="80"/>
      <c r="M20" s="80"/>
      <c r="N20" s="193">
        <f t="shared" si="0"/>
        <v>0</v>
      </c>
      <c r="O20" s="71">
        <f t="shared" si="1"/>
        <v>17524</v>
      </c>
    </row>
    <row r="21" spans="1:15" s="86" customFormat="1" ht="21" customHeight="1">
      <c r="A21" s="82" t="s">
        <v>1</v>
      </c>
      <c r="B21" s="83">
        <f aca="true" t="shared" si="2" ref="B21:N21">SUM(B10:B20)</f>
        <v>255004</v>
      </c>
      <c r="C21" s="84">
        <f t="shared" si="2"/>
        <v>12320</v>
      </c>
      <c r="D21" s="85">
        <f>SUM(D10:D20)</f>
        <v>15020</v>
      </c>
      <c r="E21" s="85">
        <f t="shared" si="2"/>
        <v>38820</v>
      </c>
      <c r="F21" s="85">
        <f t="shared" si="2"/>
        <v>20060</v>
      </c>
      <c r="G21" s="85">
        <f t="shared" si="2"/>
        <v>15020</v>
      </c>
      <c r="H21" s="85">
        <f t="shared" si="2"/>
        <v>22009</v>
      </c>
      <c r="I21" s="85">
        <f t="shared" si="2"/>
        <v>19020</v>
      </c>
      <c r="J21" s="85">
        <f t="shared" si="2"/>
        <v>24020</v>
      </c>
      <c r="K21" s="85">
        <f t="shared" si="2"/>
        <v>44344</v>
      </c>
      <c r="L21" s="85">
        <f t="shared" si="2"/>
        <v>15020</v>
      </c>
      <c r="M21" s="85">
        <f t="shared" si="2"/>
        <v>15020</v>
      </c>
      <c r="N21" s="83">
        <f t="shared" si="2"/>
        <v>14331</v>
      </c>
      <c r="O21" s="71">
        <f t="shared" si="1"/>
        <v>255004</v>
      </c>
    </row>
    <row r="22" ht="17.25" customHeight="1">
      <c r="O22" s="71">
        <f t="shared" si="1"/>
        <v>0</v>
      </c>
    </row>
    <row r="23" ht="12.75">
      <c r="O23" s="71">
        <f t="shared" si="1"/>
        <v>0</v>
      </c>
    </row>
    <row r="24" ht="12.75">
      <c r="O24" s="71">
        <f t="shared" si="1"/>
        <v>0</v>
      </c>
    </row>
    <row r="25" ht="12.75">
      <c r="O25" s="71">
        <f t="shared" si="1"/>
        <v>0</v>
      </c>
    </row>
    <row r="26" ht="12.75">
      <c r="O26" s="71">
        <f t="shared" si="1"/>
        <v>0</v>
      </c>
    </row>
    <row r="27" ht="12.75">
      <c r="O27" s="71">
        <f t="shared" si="1"/>
        <v>0</v>
      </c>
    </row>
    <row r="28" ht="12.75">
      <c r="O28" s="71">
        <f t="shared" si="1"/>
        <v>0</v>
      </c>
    </row>
    <row r="29" ht="12.75">
      <c r="O29" s="71"/>
    </row>
    <row r="30" ht="12.75">
      <c r="O30" s="71"/>
    </row>
    <row r="31" spans="1:15" ht="14.25">
      <c r="A31" s="639" t="s">
        <v>443</v>
      </c>
      <c r="B31" s="639"/>
      <c r="O31" s="71">
        <f t="shared" si="1"/>
        <v>0</v>
      </c>
    </row>
    <row r="32" ht="12.75">
      <c r="O32" s="71">
        <f t="shared" si="1"/>
        <v>0</v>
      </c>
    </row>
    <row r="33" ht="12.75">
      <c r="O33" s="71">
        <f t="shared" si="1"/>
        <v>0</v>
      </c>
    </row>
    <row r="34" ht="12.75">
      <c r="O34" s="71">
        <f t="shared" si="1"/>
        <v>0</v>
      </c>
    </row>
    <row r="35" ht="12.75">
      <c r="O35" s="71">
        <f t="shared" si="1"/>
        <v>0</v>
      </c>
    </row>
    <row r="36" spans="1:15" ht="15.75">
      <c r="A36" s="640" t="s">
        <v>319</v>
      </c>
      <c r="B36" s="640"/>
      <c r="C36" s="640"/>
      <c r="D36" s="640"/>
      <c r="E36" s="640"/>
      <c r="F36" s="640"/>
      <c r="G36" s="640"/>
      <c r="H36" s="640"/>
      <c r="I36" s="640"/>
      <c r="J36" s="640"/>
      <c r="K36" s="640"/>
      <c r="L36" s="640"/>
      <c r="M36" s="640"/>
      <c r="N36" s="640"/>
      <c r="O36" s="71">
        <f t="shared" si="1"/>
        <v>0</v>
      </c>
    </row>
    <row r="37" spans="1:15" ht="15.75">
      <c r="A37" s="640" t="s">
        <v>320</v>
      </c>
      <c r="B37" s="640"/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0"/>
      <c r="N37" s="640"/>
      <c r="O37" s="71">
        <f t="shared" si="1"/>
        <v>0</v>
      </c>
    </row>
    <row r="38" ht="40.5" customHeight="1">
      <c r="O38" s="71">
        <f t="shared" si="1"/>
        <v>0</v>
      </c>
    </row>
    <row r="39" spans="1:15" ht="25.5" customHeight="1">
      <c r="A39" s="642" t="s">
        <v>321</v>
      </c>
      <c r="B39" s="643" t="s">
        <v>322</v>
      </c>
      <c r="C39" s="644" t="s">
        <v>338</v>
      </c>
      <c r="D39" s="644"/>
      <c r="E39" s="644"/>
      <c r="F39" s="644"/>
      <c r="G39" s="644"/>
      <c r="H39" s="644"/>
      <c r="I39" s="644"/>
      <c r="J39" s="644"/>
      <c r="K39" s="644"/>
      <c r="L39" s="644"/>
      <c r="M39" s="644"/>
      <c r="N39" s="644"/>
      <c r="O39" s="71" t="e">
        <f t="shared" si="1"/>
        <v>#VALUE!</v>
      </c>
    </row>
    <row r="40" spans="1:15" ht="12.75">
      <c r="A40" s="642"/>
      <c r="B40" s="643"/>
      <c r="C40" s="63" t="s">
        <v>6</v>
      </c>
      <c r="D40" s="64" t="s">
        <v>93</v>
      </c>
      <c r="E40" s="64" t="s">
        <v>107</v>
      </c>
      <c r="F40" s="64" t="s">
        <v>112</v>
      </c>
      <c r="G40" s="64" t="s">
        <v>119</v>
      </c>
      <c r="H40" s="64" t="s">
        <v>123</v>
      </c>
      <c r="I40" s="64" t="s">
        <v>126</v>
      </c>
      <c r="J40" s="64" t="s">
        <v>131</v>
      </c>
      <c r="K40" s="64" t="s">
        <v>324</v>
      </c>
      <c r="L40" s="64" t="s">
        <v>325</v>
      </c>
      <c r="M40" s="64" t="s">
        <v>326</v>
      </c>
      <c r="N40" s="65" t="s">
        <v>327</v>
      </c>
      <c r="O40" s="71" t="e">
        <f t="shared" si="1"/>
        <v>#VALUE!</v>
      </c>
    </row>
    <row r="41" spans="1:15" ht="20.25" customHeight="1">
      <c r="A41" s="67" t="s">
        <v>244</v>
      </c>
      <c r="B41" s="68">
        <v>66146</v>
      </c>
      <c r="C41" s="69">
        <v>5512</v>
      </c>
      <c r="D41" s="87">
        <v>5512</v>
      </c>
      <c r="E41" s="87">
        <v>5512</v>
      </c>
      <c r="F41" s="87">
        <v>5512</v>
      </c>
      <c r="G41" s="87">
        <v>5512</v>
      </c>
      <c r="H41" s="87">
        <v>5510</v>
      </c>
      <c r="I41" s="87">
        <v>5512</v>
      </c>
      <c r="J41" s="87">
        <v>5512</v>
      </c>
      <c r="K41" s="87">
        <v>5512</v>
      </c>
      <c r="L41" s="87">
        <v>5512</v>
      </c>
      <c r="M41" s="87">
        <v>5512</v>
      </c>
      <c r="N41" s="193">
        <f aca="true" t="shared" si="3" ref="N41:N51">B41-(C41+D41+E41+F41+G41+H41+I41+J41+K41+L41+M41)</f>
        <v>5516</v>
      </c>
      <c r="O41" s="71">
        <f t="shared" si="1"/>
        <v>66146</v>
      </c>
    </row>
    <row r="42" spans="1:15" ht="20.25" customHeight="1">
      <c r="A42" s="72" t="s">
        <v>256</v>
      </c>
      <c r="B42" s="73">
        <v>20392</v>
      </c>
      <c r="C42" s="74">
        <v>1700</v>
      </c>
      <c r="D42" s="74">
        <v>1700</v>
      </c>
      <c r="E42" s="74">
        <v>1700</v>
      </c>
      <c r="F42" s="74">
        <v>1700</v>
      </c>
      <c r="G42" s="74">
        <v>1700</v>
      </c>
      <c r="H42" s="74">
        <v>1700</v>
      </c>
      <c r="I42" s="74">
        <v>1700</v>
      </c>
      <c r="J42" s="74">
        <v>1700</v>
      </c>
      <c r="K42" s="74">
        <v>1700</v>
      </c>
      <c r="L42" s="74">
        <v>1700</v>
      </c>
      <c r="M42" s="74">
        <v>1700</v>
      </c>
      <c r="N42" s="193">
        <f t="shared" si="3"/>
        <v>1692</v>
      </c>
      <c r="O42" s="71">
        <f t="shared" si="1"/>
        <v>20392</v>
      </c>
    </row>
    <row r="43" spans="1:15" ht="21" customHeight="1">
      <c r="A43" s="72" t="s">
        <v>339</v>
      </c>
      <c r="B43" s="73">
        <v>95102</v>
      </c>
      <c r="C43" s="74">
        <v>7000</v>
      </c>
      <c r="D43" s="75">
        <v>3000</v>
      </c>
      <c r="E43" s="75">
        <v>7300</v>
      </c>
      <c r="F43" s="75">
        <v>7300</v>
      </c>
      <c r="G43" s="75">
        <v>7300</v>
      </c>
      <c r="H43" s="75">
        <v>11000</v>
      </c>
      <c r="I43" s="75">
        <v>9000</v>
      </c>
      <c r="J43" s="75">
        <v>9000</v>
      </c>
      <c r="K43" s="75">
        <v>8800</v>
      </c>
      <c r="L43" s="75">
        <v>7500</v>
      </c>
      <c r="M43" s="75">
        <v>12000</v>
      </c>
      <c r="N43" s="193">
        <f t="shared" si="3"/>
        <v>5902</v>
      </c>
      <c r="O43" s="71">
        <f t="shared" si="1"/>
        <v>95102</v>
      </c>
    </row>
    <row r="44" spans="1:15" ht="19.5" customHeight="1">
      <c r="A44" s="72" t="s">
        <v>340</v>
      </c>
      <c r="B44" s="73">
        <v>25821</v>
      </c>
      <c r="C44" s="74">
        <v>2144</v>
      </c>
      <c r="D44" s="75">
        <v>2144</v>
      </c>
      <c r="E44" s="75">
        <v>2144</v>
      </c>
      <c r="F44" s="75">
        <v>2144</v>
      </c>
      <c r="G44" s="75">
        <v>2144</v>
      </c>
      <c r="H44" s="75">
        <v>2144</v>
      </c>
      <c r="I44" s="75">
        <v>2144</v>
      </c>
      <c r="J44" s="75">
        <v>2144</v>
      </c>
      <c r="K44" s="75">
        <v>2144</v>
      </c>
      <c r="L44" s="75">
        <v>2144</v>
      </c>
      <c r="M44" s="75">
        <v>2144</v>
      </c>
      <c r="N44" s="193">
        <f t="shared" si="3"/>
        <v>2237</v>
      </c>
      <c r="O44" s="71">
        <f t="shared" si="1"/>
        <v>25821</v>
      </c>
    </row>
    <row r="45" spans="1:15" ht="21" customHeight="1">
      <c r="A45" s="72" t="s">
        <v>341</v>
      </c>
      <c r="B45" s="73">
        <v>3420</v>
      </c>
      <c r="C45" s="74"/>
      <c r="D45" s="75"/>
      <c r="E45" s="75">
        <v>150</v>
      </c>
      <c r="F45" s="75"/>
      <c r="G45" s="75"/>
      <c r="H45" s="75"/>
      <c r="I45" s="75"/>
      <c r="J45" s="75">
        <v>150</v>
      </c>
      <c r="K45" s="75"/>
      <c r="L45" s="75"/>
      <c r="M45" s="75"/>
      <c r="N45" s="193">
        <f t="shared" si="3"/>
        <v>3120</v>
      </c>
      <c r="O45" s="71">
        <f t="shared" si="1"/>
        <v>3420</v>
      </c>
    </row>
    <row r="46" spans="1:15" ht="22.5" customHeight="1">
      <c r="A46" s="72" t="s">
        <v>294</v>
      </c>
      <c r="B46" s="73">
        <v>17976</v>
      </c>
      <c r="C46" s="74">
        <v>1677</v>
      </c>
      <c r="D46" s="75">
        <v>1500</v>
      </c>
      <c r="E46" s="75">
        <v>1500</v>
      </c>
      <c r="F46" s="75">
        <v>1500</v>
      </c>
      <c r="G46" s="75">
        <v>1500</v>
      </c>
      <c r="H46" s="75">
        <v>1500</v>
      </c>
      <c r="I46" s="75">
        <v>1500</v>
      </c>
      <c r="J46" s="75">
        <v>1500</v>
      </c>
      <c r="K46" s="75">
        <v>1500</v>
      </c>
      <c r="L46" s="75">
        <v>1500</v>
      </c>
      <c r="M46" s="75">
        <v>1500</v>
      </c>
      <c r="N46" s="193">
        <f t="shared" si="3"/>
        <v>1299</v>
      </c>
      <c r="O46" s="71">
        <f t="shared" si="1"/>
        <v>17976</v>
      </c>
    </row>
    <row r="47" spans="1:15" ht="18.75" customHeight="1">
      <c r="A47" s="72" t="s">
        <v>342</v>
      </c>
      <c r="B47" s="73">
        <v>0</v>
      </c>
      <c r="C47" s="74">
        <v>0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193">
        <f t="shared" si="3"/>
        <v>0</v>
      </c>
      <c r="O47" s="71">
        <f t="shared" si="1"/>
        <v>0</v>
      </c>
    </row>
    <row r="48" spans="1:15" ht="18.75" customHeight="1">
      <c r="A48" s="191" t="s">
        <v>438</v>
      </c>
      <c r="B48" s="73">
        <v>594</v>
      </c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193">
        <f t="shared" si="3"/>
        <v>594</v>
      </c>
      <c r="O48" s="71">
        <f t="shared" si="1"/>
        <v>594</v>
      </c>
    </row>
    <row r="49" spans="1:15" ht="20.25" customHeight="1">
      <c r="A49" s="72" t="s">
        <v>343</v>
      </c>
      <c r="B49" s="73">
        <v>24713</v>
      </c>
      <c r="C49" s="74"/>
      <c r="D49" s="75"/>
      <c r="E49" s="75"/>
      <c r="F49" s="75"/>
      <c r="G49" s="75"/>
      <c r="H49" s="75"/>
      <c r="I49" s="75">
        <v>10000</v>
      </c>
      <c r="J49" s="75">
        <v>13900</v>
      </c>
      <c r="K49" s="75">
        <v>813</v>
      </c>
      <c r="L49" s="75"/>
      <c r="M49" s="75"/>
      <c r="N49" s="193">
        <f t="shared" si="3"/>
        <v>0</v>
      </c>
      <c r="O49" s="71">
        <f t="shared" si="1"/>
        <v>24713</v>
      </c>
    </row>
    <row r="50" spans="1:15" ht="18.75" customHeight="1">
      <c r="A50" s="72" t="s">
        <v>168</v>
      </c>
      <c r="B50" s="73">
        <v>740</v>
      </c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193">
        <f t="shared" si="3"/>
        <v>740</v>
      </c>
      <c r="O50" s="71">
        <f t="shared" si="1"/>
        <v>740</v>
      </c>
    </row>
    <row r="51" spans="1:15" ht="21" customHeight="1">
      <c r="A51" s="77" t="s">
        <v>344</v>
      </c>
      <c r="B51" s="78">
        <v>100</v>
      </c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193">
        <f t="shared" si="3"/>
        <v>100</v>
      </c>
      <c r="O51" s="71">
        <f t="shared" si="1"/>
        <v>100</v>
      </c>
    </row>
    <row r="52" spans="1:15" ht="18.75" customHeight="1">
      <c r="A52" s="88" t="s">
        <v>345</v>
      </c>
      <c r="B52" s="89">
        <f aca="true" t="shared" si="4" ref="B52:N52">SUM(B41:B51)</f>
        <v>255004</v>
      </c>
      <c r="C52" s="84">
        <f t="shared" si="4"/>
        <v>18033</v>
      </c>
      <c r="D52" s="85">
        <f t="shared" si="4"/>
        <v>13856</v>
      </c>
      <c r="E52" s="85">
        <f t="shared" si="4"/>
        <v>18306</v>
      </c>
      <c r="F52" s="85">
        <f t="shared" si="4"/>
        <v>18156</v>
      </c>
      <c r="G52" s="85">
        <f t="shared" si="4"/>
        <v>18156</v>
      </c>
      <c r="H52" s="85">
        <f t="shared" si="4"/>
        <v>21854</v>
      </c>
      <c r="I52" s="85">
        <f t="shared" si="4"/>
        <v>29856</v>
      </c>
      <c r="J52" s="85">
        <f t="shared" si="4"/>
        <v>33906</v>
      </c>
      <c r="K52" s="85">
        <f t="shared" si="4"/>
        <v>20469</v>
      </c>
      <c r="L52" s="85">
        <f t="shared" si="4"/>
        <v>18356</v>
      </c>
      <c r="M52" s="85">
        <f t="shared" si="4"/>
        <v>22856</v>
      </c>
      <c r="N52" s="83">
        <f t="shared" si="4"/>
        <v>21200</v>
      </c>
      <c r="O52" s="71">
        <f t="shared" si="1"/>
        <v>255004</v>
      </c>
    </row>
    <row r="59" ht="12.75">
      <c r="A59" s="90"/>
    </row>
    <row r="62" ht="12.75">
      <c r="A62" s="91"/>
    </row>
    <row r="66" spans="1:14" ht="12.75">
      <c r="A66" s="92" t="s">
        <v>346</v>
      </c>
      <c r="B66" s="93"/>
      <c r="C66" s="94">
        <f aca="true" t="shared" si="5" ref="C66:N66">C21-C52</f>
        <v>-5713</v>
      </c>
      <c r="D66" s="94">
        <f t="shared" si="5"/>
        <v>1164</v>
      </c>
      <c r="E66" s="94">
        <f t="shared" si="5"/>
        <v>20514</v>
      </c>
      <c r="F66" s="94">
        <f t="shared" si="5"/>
        <v>1904</v>
      </c>
      <c r="G66" s="94">
        <f t="shared" si="5"/>
        <v>-3136</v>
      </c>
      <c r="H66" s="94">
        <f t="shared" si="5"/>
        <v>155</v>
      </c>
      <c r="I66" s="94">
        <f t="shared" si="5"/>
        <v>-10836</v>
      </c>
      <c r="J66" s="94">
        <f t="shared" si="5"/>
        <v>-9886</v>
      </c>
      <c r="K66" s="94">
        <f t="shared" si="5"/>
        <v>23875</v>
      </c>
      <c r="L66" s="94">
        <f t="shared" si="5"/>
        <v>-3336</v>
      </c>
      <c r="M66" s="94">
        <f t="shared" si="5"/>
        <v>-7836</v>
      </c>
      <c r="N66" s="95">
        <f t="shared" si="5"/>
        <v>-6869</v>
      </c>
    </row>
  </sheetData>
  <mergeCells count="12">
    <mergeCell ref="A1:B1"/>
    <mergeCell ref="A31:B31"/>
    <mergeCell ref="A36:N36"/>
    <mergeCell ref="A37:N37"/>
    <mergeCell ref="A39:A40"/>
    <mergeCell ref="B39:B40"/>
    <mergeCell ref="C39:N39"/>
    <mergeCell ref="A5:N5"/>
    <mergeCell ref="A6:N6"/>
    <mergeCell ref="A8:A9"/>
    <mergeCell ref="B8:B9"/>
    <mergeCell ref="C8:N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="75" zoomScaleNormal="75" workbookViewId="0" topLeftCell="A1">
      <selection activeCell="A1" sqref="A1:B1"/>
    </sheetView>
  </sheetViews>
  <sheetFormatPr defaultColWidth="9.00390625" defaultRowHeight="12.75"/>
  <cols>
    <col min="1" max="1" width="6.875" style="96" customWidth="1"/>
    <col min="2" max="2" width="45.375" style="0" customWidth="1"/>
    <col min="3" max="4" width="19.00390625" style="0" customWidth="1"/>
  </cols>
  <sheetData>
    <row r="1" spans="1:5" ht="14.25">
      <c r="A1" s="639" t="s">
        <v>444</v>
      </c>
      <c r="B1" s="639"/>
      <c r="D1" s="98"/>
      <c r="E1" s="99"/>
    </row>
    <row r="4" spans="1:4" ht="19.5" customHeight="1">
      <c r="A4" s="645" t="s">
        <v>347</v>
      </c>
      <c r="B4" s="645"/>
      <c r="C4" s="645"/>
      <c r="D4" s="645"/>
    </row>
    <row r="5" spans="1:4" ht="17.25" customHeight="1">
      <c r="A5" s="645" t="s">
        <v>348</v>
      </c>
      <c r="B5" s="645"/>
      <c r="C5" s="645"/>
      <c r="D5" s="645"/>
    </row>
    <row r="6" spans="1:4" ht="15" customHeight="1">
      <c r="A6" s="609" t="s">
        <v>349</v>
      </c>
      <c r="B6" s="609"/>
      <c r="C6" s="609"/>
      <c r="D6" s="609"/>
    </row>
    <row r="8" ht="12.75">
      <c r="D8" s="98" t="s">
        <v>350</v>
      </c>
    </row>
    <row r="9" spans="1:4" s="103" customFormat="1" ht="24.75" customHeight="1">
      <c r="A9" s="100" t="s">
        <v>351</v>
      </c>
      <c r="B9" s="101" t="s">
        <v>3</v>
      </c>
      <c r="C9" s="101" t="s">
        <v>352</v>
      </c>
      <c r="D9" s="102" t="s">
        <v>353</v>
      </c>
    </row>
    <row r="10" spans="1:4" s="90" customFormat="1" ht="12.75">
      <c r="A10" s="104">
        <v>1</v>
      </c>
      <c r="B10" s="105">
        <v>2</v>
      </c>
      <c r="C10" s="105">
        <v>3</v>
      </c>
      <c r="D10" s="106">
        <v>4</v>
      </c>
    </row>
    <row r="11" spans="1:4" ht="20.25" customHeight="1">
      <c r="A11" s="104" t="s">
        <v>8</v>
      </c>
      <c r="B11" s="107" t="s">
        <v>354</v>
      </c>
      <c r="C11" s="75"/>
      <c r="D11" s="76"/>
    </row>
    <row r="12" spans="1:4" ht="20.25" customHeight="1">
      <c r="A12" s="104" t="s">
        <v>47</v>
      </c>
      <c r="B12" s="107" t="s">
        <v>355</v>
      </c>
      <c r="C12" s="107"/>
      <c r="D12" s="108"/>
    </row>
    <row r="13" spans="1:4" ht="20.25" customHeight="1">
      <c r="A13" s="104" t="s">
        <v>141</v>
      </c>
      <c r="B13" s="107" t="s">
        <v>356</v>
      </c>
      <c r="C13" s="107"/>
      <c r="D13" s="108"/>
    </row>
    <row r="14" spans="1:4" ht="20.25" customHeight="1">
      <c r="A14" s="104" t="s">
        <v>143</v>
      </c>
      <c r="B14" s="107" t="s">
        <v>357</v>
      </c>
      <c r="C14" s="107"/>
      <c r="D14" s="108"/>
    </row>
    <row r="15" spans="1:4" ht="20.25" customHeight="1">
      <c r="A15" s="104" t="s">
        <v>145</v>
      </c>
      <c r="B15" s="107" t="s">
        <v>358</v>
      </c>
      <c r="C15" s="107"/>
      <c r="D15" s="108"/>
    </row>
    <row r="16" spans="1:4" ht="20.25" customHeight="1">
      <c r="A16" s="104" t="s">
        <v>147</v>
      </c>
      <c r="B16" s="107" t="s">
        <v>359</v>
      </c>
      <c r="C16" s="107"/>
      <c r="D16" s="108"/>
    </row>
    <row r="17" spans="1:4" ht="20.25" customHeight="1">
      <c r="A17" s="104" t="s">
        <v>149</v>
      </c>
      <c r="B17" s="107" t="s">
        <v>360</v>
      </c>
      <c r="C17" s="107"/>
      <c r="D17" s="108"/>
    </row>
    <row r="18" spans="1:4" ht="20.25" customHeight="1">
      <c r="A18" s="104" t="s">
        <v>151</v>
      </c>
      <c r="B18" s="107" t="s">
        <v>361</v>
      </c>
      <c r="C18" s="107"/>
      <c r="D18" s="108"/>
    </row>
    <row r="19" spans="1:4" ht="20.25" customHeight="1">
      <c r="A19" s="104" t="s">
        <v>153</v>
      </c>
      <c r="B19" s="107" t="s">
        <v>362</v>
      </c>
      <c r="C19" s="107"/>
      <c r="D19" s="108"/>
    </row>
    <row r="20" spans="1:4" ht="20.25" customHeight="1">
      <c r="A20" s="104" t="s">
        <v>155</v>
      </c>
      <c r="B20" s="107" t="s">
        <v>363</v>
      </c>
      <c r="C20" s="107"/>
      <c r="D20" s="108"/>
    </row>
    <row r="21" spans="1:4" ht="20.25" customHeight="1">
      <c r="A21" s="104" t="s">
        <v>157</v>
      </c>
      <c r="B21" s="107" t="s">
        <v>364</v>
      </c>
      <c r="C21" s="107"/>
      <c r="D21" s="108"/>
    </row>
    <row r="22" spans="1:4" ht="20.25" customHeight="1">
      <c r="A22" s="104" t="s">
        <v>159</v>
      </c>
      <c r="B22" s="107" t="s">
        <v>365</v>
      </c>
      <c r="C22" s="107"/>
      <c r="D22" s="108"/>
    </row>
    <row r="23" spans="1:4" ht="20.25" customHeight="1">
      <c r="A23" s="104" t="s">
        <v>161</v>
      </c>
      <c r="B23" s="109" t="s">
        <v>366</v>
      </c>
      <c r="C23" s="107"/>
      <c r="D23" s="108"/>
    </row>
    <row r="24" spans="1:4" ht="20.25" customHeight="1">
      <c r="A24" s="104" t="s">
        <v>163</v>
      </c>
      <c r="B24" s="107" t="s">
        <v>367</v>
      </c>
      <c r="C24" s="107"/>
      <c r="D24" s="108"/>
    </row>
    <row r="25" spans="1:4" ht="20.25" customHeight="1">
      <c r="A25" s="104" t="s">
        <v>165</v>
      </c>
      <c r="B25" s="107"/>
      <c r="C25" s="107"/>
      <c r="D25" s="108"/>
    </row>
    <row r="26" spans="1:4" ht="20.25" customHeight="1">
      <c r="A26" s="104" t="s">
        <v>167</v>
      </c>
      <c r="B26" s="107"/>
      <c r="C26" s="107"/>
      <c r="D26" s="108"/>
    </row>
    <row r="27" spans="1:4" ht="20.25" customHeight="1">
      <c r="A27" s="104" t="s">
        <v>169</v>
      </c>
      <c r="B27" s="107"/>
      <c r="C27" s="107"/>
      <c r="D27" s="108"/>
    </row>
    <row r="28" spans="1:4" ht="20.25" customHeight="1">
      <c r="A28" s="104" t="s">
        <v>171</v>
      </c>
      <c r="B28" s="107"/>
      <c r="C28" s="107"/>
      <c r="D28" s="108"/>
    </row>
    <row r="29" spans="1:4" ht="20.25" customHeight="1">
      <c r="A29" s="104" t="s">
        <v>173</v>
      </c>
      <c r="B29" s="107"/>
      <c r="C29" s="107"/>
      <c r="D29" s="108"/>
    </row>
    <row r="30" spans="1:4" ht="20.25" customHeight="1">
      <c r="A30" s="104" t="s">
        <v>175</v>
      </c>
      <c r="B30" s="107"/>
      <c r="C30" s="107"/>
      <c r="D30" s="108"/>
    </row>
    <row r="31" spans="1:4" ht="20.25" customHeight="1">
      <c r="A31" s="104" t="s">
        <v>177</v>
      </c>
      <c r="B31" s="107"/>
      <c r="C31" s="107"/>
      <c r="D31" s="108"/>
    </row>
    <row r="32" spans="1:4" ht="20.25" customHeight="1">
      <c r="A32" s="104" t="s">
        <v>179</v>
      </c>
      <c r="B32" s="107"/>
      <c r="C32" s="107"/>
      <c r="D32" s="108"/>
    </row>
    <row r="33" spans="1:4" ht="20.25" customHeight="1">
      <c r="A33" s="104" t="s">
        <v>181</v>
      </c>
      <c r="B33" s="107"/>
      <c r="C33" s="107"/>
      <c r="D33" s="108"/>
    </row>
    <row r="34" spans="1:4" ht="20.25" customHeight="1">
      <c r="A34" s="104" t="s">
        <v>368</v>
      </c>
      <c r="B34" s="107"/>
      <c r="C34" s="107"/>
      <c r="D34" s="108"/>
    </row>
    <row r="35" spans="1:4" ht="20.25" customHeight="1">
      <c r="A35" s="104" t="s">
        <v>369</v>
      </c>
      <c r="B35" s="107"/>
      <c r="C35" s="107"/>
      <c r="D35" s="108"/>
    </row>
    <row r="36" spans="1:4" ht="20.25" customHeight="1">
      <c r="A36" s="104" t="s">
        <v>370</v>
      </c>
      <c r="B36" s="107"/>
      <c r="C36" s="107"/>
      <c r="D36" s="108"/>
    </row>
    <row r="37" spans="1:4" ht="20.25" customHeight="1">
      <c r="A37" s="104" t="s">
        <v>371</v>
      </c>
      <c r="B37" s="107"/>
      <c r="C37" s="107"/>
      <c r="D37" s="108"/>
    </row>
    <row r="38" spans="1:4" ht="20.25" customHeight="1">
      <c r="A38" s="110" t="s">
        <v>372</v>
      </c>
      <c r="B38" s="111"/>
      <c r="C38" s="111"/>
      <c r="D38" s="112"/>
    </row>
    <row r="39" spans="1:4" s="62" customFormat="1" ht="20.25" customHeight="1">
      <c r="A39" s="113" t="s">
        <v>373</v>
      </c>
      <c r="B39" s="114" t="s">
        <v>374</v>
      </c>
      <c r="C39" s="115">
        <f>SUM(C11:C38)</f>
        <v>0</v>
      </c>
      <c r="D39" s="116">
        <f>SUM(D11:D38)</f>
        <v>0</v>
      </c>
    </row>
  </sheetData>
  <mergeCells count="4">
    <mergeCell ref="A4:D4"/>
    <mergeCell ref="A5:D5"/>
    <mergeCell ref="A6:D6"/>
    <mergeCell ref="A1:B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tengelic</dc:creator>
  <cp:keywords/>
  <dc:description/>
  <cp:lastModifiedBy>TENGELIC</cp:lastModifiedBy>
  <cp:lastPrinted>2010-03-19T11:24:09Z</cp:lastPrinted>
  <dcterms:created xsi:type="dcterms:W3CDTF">2009-02-11T13:51:19Z</dcterms:created>
  <dcterms:modified xsi:type="dcterms:W3CDTF">2010-03-19T11:28:41Z</dcterms:modified>
  <cp:category/>
  <cp:version/>
  <cp:contentType/>
  <cp:contentStatus/>
</cp:coreProperties>
</file>