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firstSheet="1" activeTab="1"/>
  </bookViews>
  <sheets>
    <sheet name="Címrend" sheetId="1" r:id="rId1"/>
    <sheet name="KV_1_3_4 mell_" sheetId="2" r:id="rId2"/>
    <sheet name="2_sz mell_ Mérleg" sheetId="3" r:id="rId3"/>
    <sheet name="_5_ mell_ CKÖ mérleg" sheetId="4" r:id="rId4"/>
    <sheet name="6_mell_ Felújítási" sheetId="5" r:id="rId5"/>
    <sheet name="7_mell_ Működési szakfel_" sheetId="6" r:id="rId6"/>
    <sheet name="8_mell Felhalmozási szakfel_" sheetId="7" r:id="rId7"/>
    <sheet name="9_mell_ Felhasználási ütemt_" sheetId="8" r:id="rId8"/>
    <sheet name="10_mell Többéves kihatásal" sheetId="9" r:id="rId9"/>
    <sheet name="11_mell Hitel alakulása" sheetId="10" r:id="rId10"/>
    <sheet name="12 közvetett támogatások" sheetId="11" r:id="rId11"/>
    <sheet name="13 sz mell. Címrend" sheetId="12" r:id="rId12"/>
    <sheet name="14_mell_ Létszámkeret" sheetId="13" r:id="rId13"/>
    <sheet name="15. mell Közfogl. létszám keret" sheetId="14" r:id="rId14"/>
    <sheet name="16. mell. Európai úniós" sheetId="15" r:id="rId15"/>
    <sheet name="17. mell. támogatások" sheetId="16" r:id="rId16"/>
    <sheet name="létszám  törtes" sheetId="17" r:id="rId17"/>
  </sheets>
  <definedNames/>
  <calcPr fullCalcOnLoad="1"/>
</workbook>
</file>

<file path=xl/sharedStrings.xml><?xml version="1.0" encoding="utf-8"?>
<sst xmlns="http://schemas.openxmlformats.org/spreadsheetml/2006/main" count="1769" uniqueCount="621">
  <si>
    <t>BEVÉTELEK</t>
  </si>
  <si>
    <t>sorsz</t>
  </si>
  <si>
    <t>Bevételi jogcím</t>
  </si>
  <si>
    <t>eredeti ei</t>
  </si>
  <si>
    <t>I.</t>
  </si>
  <si>
    <t xml:space="preserve"> MŰKÖDÉSI BEVÉTELEK:</t>
  </si>
  <si>
    <t>1.</t>
  </si>
  <si>
    <t>1.1</t>
  </si>
  <si>
    <t>1.1.1</t>
  </si>
  <si>
    <t>Igazgatási szolgáltatási díj</t>
  </si>
  <si>
    <t>1.2.</t>
  </si>
  <si>
    <t>1.2.1.</t>
  </si>
  <si>
    <t>Szolgáltatások ellenértéke</t>
  </si>
  <si>
    <t>1.2.2</t>
  </si>
  <si>
    <t>Továbbszámlázott ( közvetített ) szolgálatások értéke</t>
  </si>
  <si>
    <t>1.2.3</t>
  </si>
  <si>
    <t>Bérleti és lízingdíj bevételek</t>
  </si>
  <si>
    <t>1.2.4.</t>
  </si>
  <si>
    <t>Intézményi ellátási díjak</t>
  </si>
  <si>
    <t>1.2.5</t>
  </si>
  <si>
    <t>Alkalmazottak térítése</t>
  </si>
  <si>
    <t>1.2.6</t>
  </si>
  <si>
    <t>Tanulók kártérítése, egyéb térítés</t>
  </si>
  <si>
    <t>1.3</t>
  </si>
  <si>
    <t>1.3.1</t>
  </si>
  <si>
    <t>Kiszámlázott termékek és szolgálatások ÁFÁ-ja</t>
  </si>
  <si>
    <t>1.3.2</t>
  </si>
  <si>
    <t>Értékesített tárgyi eszközök, immateriális javak ÁFÁ-ja</t>
  </si>
  <si>
    <t>1.4</t>
  </si>
  <si>
    <t>1.4.1</t>
  </si>
  <si>
    <t>Egyéb államháztartáson kívülről származó kamat</t>
  </si>
  <si>
    <t>2.</t>
  </si>
  <si>
    <t xml:space="preserve">Önkormányzatok sajátos működési bevételei </t>
  </si>
  <si>
    <t>2.1</t>
  </si>
  <si>
    <t>Illetékek</t>
  </si>
  <si>
    <t>2.2</t>
  </si>
  <si>
    <t>Helyi adók</t>
  </si>
  <si>
    <t>2.2.1</t>
  </si>
  <si>
    <t>2.2.2</t>
  </si>
  <si>
    <t>Magánszemélyek kommunális adója</t>
  </si>
  <si>
    <t>2.2.3</t>
  </si>
  <si>
    <t>Iparűzési adó állandó jelleggel végzett tevékenység után</t>
  </si>
  <si>
    <t>Idegenforgalmi adó</t>
  </si>
  <si>
    <t>2.3</t>
  </si>
  <si>
    <t>Átengedett központi adók</t>
  </si>
  <si>
    <t>2.3.1</t>
  </si>
  <si>
    <t>SZJA helyben maradó része</t>
  </si>
  <si>
    <t>2.3.2</t>
  </si>
  <si>
    <t>SZJA jövedelemkülönbség mérséklése</t>
  </si>
  <si>
    <t>2.3.3</t>
  </si>
  <si>
    <t>2.3.4</t>
  </si>
  <si>
    <t>Gépjárműadó</t>
  </si>
  <si>
    <t>2.3.5</t>
  </si>
  <si>
    <t>Termőföld bérbeadásából származó jövedelemadó</t>
  </si>
  <si>
    <t>Átengedett egyéb központi adók</t>
  </si>
  <si>
    <t>2.4</t>
  </si>
  <si>
    <t>Bírságok, pótlékok és egyéb sajátos bevételek</t>
  </si>
  <si>
    <t>2.4.1</t>
  </si>
  <si>
    <t>Pótlékok, bírságok</t>
  </si>
  <si>
    <t>2.4.2</t>
  </si>
  <si>
    <t>Talajterhelésidíj</t>
  </si>
  <si>
    <t>II.</t>
  </si>
  <si>
    <t>Normatív hozzájárulások</t>
  </si>
  <si>
    <t>Normatív kötött felhasználású támogatások</t>
  </si>
  <si>
    <t>III.</t>
  </si>
  <si>
    <t>IV.</t>
  </si>
  <si>
    <t>V.</t>
  </si>
  <si>
    <t>Felhalmozási célú pénzeszköz átvétel ÁH-kívűlről</t>
  </si>
  <si>
    <t>VI.</t>
  </si>
  <si>
    <t>TÁMOGATÁSI KÖLCSÖNÖK VISSZATÉRÜLÉSE,</t>
  </si>
  <si>
    <t>VII.</t>
  </si>
  <si>
    <t>Működési célú hitel felvétele</t>
  </si>
  <si>
    <t>Felhalmozási célú hitel felvétele</t>
  </si>
  <si>
    <t>VIII.</t>
  </si>
  <si>
    <t xml:space="preserve">KIADÁSOK                  </t>
  </si>
  <si>
    <t xml:space="preserve"> </t>
  </si>
  <si>
    <t>kiadási jogcím</t>
  </si>
  <si>
    <t>MŰKÖDÉSI KIADÁSOK</t>
  </si>
  <si>
    <t>Személyi juttatások:</t>
  </si>
  <si>
    <t>3.</t>
  </si>
  <si>
    <t>Munkaadókat terhelő járulékok:</t>
  </si>
  <si>
    <t>4.</t>
  </si>
  <si>
    <t>5.</t>
  </si>
  <si>
    <t>6.</t>
  </si>
  <si>
    <t>Támogatás értékű működési kiadások</t>
  </si>
  <si>
    <t>7.</t>
  </si>
  <si>
    <t>Működési célú pénzeszköz átadás államháztáson kívülre</t>
  </si>
  <si>
    <t>8.</t>
  </si>
  <si>
    <t>Társadalom-,  szociálpolitikai és egyéb juttatás, támogatás</t>
  </si>
  <si>
    <t>9.</t>
  </si>
  <si>
    <t>Ellátottak pénzbeli juttatásai</t>
  </si>
  <si>
    <t>10.</t>
  </si>
  <si>
    <t xml:space="preserve">FELHALMOZÁSI KIADÁSOK                                            </t>
  </si>
  <si>
    <t>11.</t>
  </si>
  <si>
    <t>12.</t>
  </si>
  <si>
    <t>13.</t>
  </si>
  <si>
    <t>Felhalmozási célú pénzeszköz átadás ÁH-n kívülre</t>
  </si>
  <si>
    <t>14.</t>
  </si>
  <si>
    <t>Támogatás értékű felhalmozási  kiadások</t>
  </si>
  <si>
    <t>15.</t>
  </si>
  <si>
    <t>16.</t>
  </si>
  <si>
    <t>Általános tartalék</t>
  </si>
  <si>
    <t>17.</t>
  </si>
  <si>
    <t>18.</t>
  </si>
  <si>
    <t>19.</t>
  </si>
  <si>
    <t>20.</t>
  </si>
  <si>
    <t>21.</t>
  </si>
  <si>
    <t>22.</t>
  </si>
  <si>
    <t>23.</t>
  </si>
  <si>
    <t>MŰKÖDÉSI ÉS FEJLESZTÉSI BEVÉTELEK ÉS KIADÁSOK ALAKULÁSÁT BEMUTATÓ MÉRLEG</t>
  </si>
  <si>
    <t>I.MŰKÖDÉSI BEVÉTELEK ÉS KIADÁSOK</t>
  </si>
  <si>
    <t>BEVÉTELEK MEGNEVEZÉSE:</t>
  </si>
  <si>
    <t>eredeti ei.</t>
  </si>
  <si>
    <t>KIADÁSOK MEGNEVEZÉSE:</t>
  </si>
  <si>
    <t>eredeti</t>
  </si>
  <si>
    <t>1. Személyi juttatások</t>
  </si>
  <si>
    <t>2. Munkaadókat terh. járulékok:</t>
  </si>
  <si>
    <t>Működési bevételek összesen:</t>
  </si>
  <si>
    <t>Működési kiadások összesen:</t>
  </si>
  <si>
    <t>KIADÁSOK MEGNEVEZÉSE</t>
  </si>
  <si>
    <t>Felhalmozási bevételek összesen:</t>
  </si>
  <si>
    <t>Felhalmozási kiadások összesen:</t>
  </si>
  <si>
    <t>Önkormányzati bevételek összesen:</t>
  </si>
  <si>
    <t>Önkormányzati kiadások összesen:</t>
  </si>
  <si>
    <t xml:space="preserve"> TENGELICI CIGÁNY HELYI KISEBBSÉGI ÖNKORMÁNYZAT </t>
  </si>
  <si>
    <t xml:space="preserve"> TENGELIC ÖNKORMÁNYZAT FELHALMOZÁSI CÉLÚ KIADÁSAI FELADATONKÉNT, CÉLONKÉNT</t>
  </si>
  <si>
    <t xml:space="preserve">FELHALMOZÁSI KIADÁSOK </t>
  </si>
  <si>
    <t>Összesen:</t>
  </si>
  <si>
    <t>Beruházás összesen</t>
  </si>
  <si>
    <t>Beruházások ÁFÁ-ja</t>
  </si>
  <si>
    <t>Felújítások összesen:</t>
  </si>
  <si>
    <t>Felújítások ÁFA-ja</t>
  </si>
  <si>
    <t>Felhalmozás célú pénzeszköz átadás( első lakáshoz jutók támogatása )</t>
  </si>
  <si>
    <t>SZAKFELADAT/ JOGCÍM</t>
  </si>
  <si>
    <t>Létsz.</t>
  </si>
  <si>
    <t>Személyi juttatások</t>
  </si>
  <si>
    <t>M.adót terhelő járulékok</t>
  </si>
  <si>
    <t>Dologi kiadások</t>
  </si>
  <si>
    <t>Támogatás értékű működési kiadás</t>
  </si>
  <si>
    <t>Ellátottak juttatása</t>
  </si>
  <si>
    <t>Államháztartási tartalék</t>
  </si>
  <si>
    <t>Munkaadót terhelő járulékok</t>
  </si>
  <si>
    <t xml:space="preserve">Óvodai nevelés </t>
  </si>
  <si>
    <t>Működési célú pénzeszköz átadás áh.kívülre</t>
  </si>
  <si>
    <t>Támogatás és egyéb juttatás</t>
  </si>
  <si>
    <t>Mindösszesen:</t>
  </si>
  <si>
    <t>Rövid lejáratú hitel törlesztés</t>
  </si>
  <si>
    <t>Megnevezés</t>
  </si>
  <si>
    <t>Ellátottak pénzbeli juttatása</t>
  </si>
  <si>
    <t>Fejlesztési célú támogatások</t>
  </si>
  <si>
    <t xml:space="preserve">ELŐIRÁNYZAT FELHASZNÁLÁSI ÜTEMTERV </t>
  </si>
  <si>
    <t>JOGCÍMEK</t>
  </si>
  <si>
    <t>ELŐIRÁNYZAT</t>
  </si>
  <si>
    <t xml:space="preserve"> VÁRHATÓ BEVÉTELEK ALAKULÁSA</t>
  </si>
  <si>
    <t>IX.</t>
  </si>
  <si>
    <t>X.</t>
  </si>
  <si>
    <t>XI.</t>
  </si>
  <si>
    <t>XII.</t>
  </si>
  <si>
    <t>előző évi műk.pénzm.</t>
  </si>
  <si>
    <t>előző évi felh.pénzm.</t>
  </si>
  <si>
    <t xml:space="preserve"> VÁRHATÓ KIADÁSOK ALAKULÁSA</t>
  </si>
  <si>
    <t>Dologi és folyó kiadások</t>
  </si>
  <si>
    <t>Műk.célú hitel törlesztése</t>
  </si>
  <si>
    <t>Felhalmozási tartalék</t>
  </si>
  <si>
    <t xml:space="preserve">KIADÁSOK </t>
  </si>
  <si>
    <t>Bevétel - kiadás</t>
  </si>
  <si>
    <t>Az önkormányzat által adott  közvetett támogatások</t>
  </si>
  <si>
    <t>( kedvezmények )</t>
  </si>
  <si>
    <t>ezer forintban</t>
  </si>
  <si>
    <t>Sor-szám</t>
  </si>
  <si>
    <t>Kedvezmény nélkül elérhető bevételek</t>
  </si>
  <si>
    <t>Kedvezmények összege</t>
  </si>
  <si>
    <t>Ellátottak térítési díjának elengedése</t>
  </si>
  <si>
    <t>Ellátottak kártérítésének elengedése</t>
  </si>
  <si>
    <t>Lakásvételár törlesztése</t>
  </si>
  <si>
    <t>Helyi adó kedvezemény</t>
  </si>
  <si>
    <t>Védett épületek</t>
  </si>
  <si>
    <t>Első lakáshoz jutás kedvezménye</t>
  </si>
  <si>
    <t>Helyi támogatás</t>
  </si>
  <si>
    <t>Munkáltatói támogatás</t>
  </si>
  <si>
    <t>Gazdaságfejlesztési céltartalék</t>
  </si>
  <si>
    <t>Nem csatorn. településrészek foly. hulladék száll.</t>
  </si>
  <si>
    <t>Adósságkezelési támogatás</t>
  </si>
  <si>
    <t>Kezességvállalás</t>
  </si>
  <si>
    <t>Egyéb kölcsön elengedés</t>
  </si>
  <si>
    <t>Egyéb kedvezmény</t>
  </si>
  <si>
    <t>24.</t>
  </si>
  <si>
    <t>25.</t>
  </si>
  <si>
    <t>26.</t>
  </si>
  <si>
    <t>27.</t>
  </si>
  <si>
    <t>28.</t>
  </si>
  <si>
    <t>29.</t>
  </si>
  <si>
    <t xml:space="preserve">Összesen: </t>
  </si>
  <si>
    <t>Többéves kihatással járó döntésekből származó kötelezettségek célok szerint , évenkénti bontásban</t>
  </si>
  <si>
    <t>Kötelezettség jogcíme</t>
  </si>
  <si>
    <t>Köt.váll.                        éve</t>
  </si>
  <si>
    <t>Kiadás vonzata évenként</t>
  </si>
  <si>
    <t>Összesen</t>
  </si>
  <si>
    <t>9=(4+5+6+7+8)</t>
  </si>
  <si>
    <t>Működési célú hiteltörlesztés         ( tőke + kamat )</t>
  </si>
  <si>
    <t>Rövid lejáratú működési hitel</t>
  </si>
  <si>
    <t>Felhalmozási célú hiteltörlesztés                                  ( tőke + kamat )</t>
  </si>
  <si>
    <t>Felhalmozás célú hitel</t>
  </si>
  <si>
    <t xml:space="preserve">Beruházás célonként </t>
  </si>
  <si>
    <t xml:space="preserve">Felújítás feladatonként </t>
  </si>
  <si>
    <t>Összesen ( 1+4+7+9 )</t>
  </si>
  <si>
    <t>Az önkormányzat által felvett hitelállomány alakulása</t>
  </si>
  <si>
    <t xml:space="preserve"> lejárat és eszközök szerinti bontásban</t>
  </si>
  <si>
    <t>Hitel jellege</t>
  </si>
  <si>
    <t>Felvétel             éve</t>
  </si>
  <si>
    <t>Lejárat       éve</t>
  </si>
  <si>
    <t>Hitelállomány január 01-én</t>
  </si>
  <si>
    <t>Működési célú</t>
  </si>
  <si>
    <t>Folyószámla hitel</t>
  </si>
  <si>
    <t>………………………</t>
  </si>
  <si>
    <t>Felhalmozási célú</t>
  </si>
  <si>
    <t>Összesen ( 1+6 )</t>
  </si>
  <si>
    <t>Polgármesteri Hivatal Tengelic</t>
  </si>
  <si>
    <t>szakfeladat</t>
  </si>
  <si>
    <t>Teljes munkaidős</t>
  </si>
  <si>
    <t>Részmunkaidős</t>
  </si>
  <si>
    <t>Mindössz.</t>
  </si>
  <si>
    <t>száma</t>
  </si>
  <si>
    <t>neve</t>
  </si>
  <si>
    <t>Köztiszt.</t>
  </si>
  <si>
    <t>Közalk.</t>
  </si>
  <si>
    <t>E.bér</t>
  </si>
  <si>
    <t xml:space="preserve">Munkahelyi vendéglátás </t>
  </si>
  <si>
    <t>Önk. igazg.tev.</t>
  </si>
  <si>
    <t>Város és községgazd.</t>
  </si>
  <si>
    <t>Felhalmozási c.hiteltörlesztés</t>
  </si>
  <si>
    <t>mód</t>
  </si>
  <si>
    <t>mód. Ei.</t>
  </si>
  <si>
    <t>Egyéb sajátos bevételek</t>
  </si>
  <si>
    <t>mód.</t>
  </si>
  <si>
    <t>mód ei.</t>
  </si>
  <si>
    <t>mód ei</t>
  </si>
  <si>
    <t>Központi költségvetési szervtől</t>
  </si>
  <si>
    <t>módosított ei</t>
  </si>
  <si>
    <t>2. mód</t>
  </si>
  <si>
    <t>3. mód</t>
  </si>
  <si>
    <t>Fejezeti kezelésű előirányzat</t>
  </si>
  <si>
    <t>3. sz. mód.</t>
  </si>
  <si>
    <t>3.sz.mód.</t>
  </si>
  <si>
    <t xml:space="preserve"> Munkahelyi vendéglátás </t>
  </si>
  <si>
    <t>Önkormányzat igazgatási tevékenysége összesen:</t>
  </si>
  <si>
    <t xml:space="preserve"> Város és községgazdálkodás összesen:</t>
  </si>
  <si>
    <t>Közvilágítás összesen:</t>
  </si>
  <si>
    <t>Város és községgazdálkodás összesen:</t>
  </si>
  <si>
    <t>Helyi önk. és ktsgv. szerveitől</t>
  </si>
  <si>
    <r>
      <t>II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>FEJLESZTÉSI CÉLÚ BEVÉTELEK ÉS KIADÁSOK</t>
    </r>
  </si>
  <si>
    <t>4. mód</t>
  </si>
  <si>
    <t>Elkülönített állami pénzalapból</t>
  </si>
  <si>
    <t>4. sz. mód</t>
  </si>
  <si>
    <t>4.sz.mód.</t>
  </si>
  <si>
    <t>Pénzügyi befektetések bevételei</t>
  </si>
  <si>
    <t>KÖLTSÉGVETÉSI HIÁNY BELSŐ FINANSZÍROZÁSÁRA SZOLG. PÉNZFORGALOM NÉLKÜLI BEVÉTELEK</t>
  </si>
  <si>
    <t>Működési célra</t>
  </si>
  <si>
    <t>Felhalmozási célra</t>
  </si>
  <si>
    <t>ÉRTÉKPAPÍROK ÉRTÉKESÍTÉSÉNEK BEVÉTELE</t>
  </si>
  <si>
    <t>Cím</t>
  </si>
  <si>
    <t>Alcím</t>
  </si>
  <si>
    <t>Jogcímcsoport</t>
  </si>
  <si>
    <t>Jogcím</t>
  </si>
  <si>
    <t>Előirányzat-csoport</t>
  </si>
  <si>
    <t>Kiemelt előirányzat</t>
  </si>
  <si>
    <t>Kiadás</t>
  </si>
  <si>
    <t>Saját bevétel</t>
  </si>
  <si>
    <t>Támogatás</t>
  </si>
  <si>
    <t>Létszám-előirányzat</t>
  </si>
  <si>
    <t>Közoktatási Intézmény (önállóan működő és gazdálkodó)</t>
  </si>
  <si>
    <t>Székhely ált. isk. (önállóan működő)</t>
  </si>
  <si>
    <t>kötelező feladat</t>
  </si>
  <si>
    <t>Össz:</t>
  </si>
  <si>
    <t>ált. isk. nappali rendszerű nevelés, oktatás</t>
  </si>
  <si>
    <t>…………………</t>
  </si>
  <si>
    <t>működés</t>
  </si>
  <si>
    <t>Személyi jellegű kiadások</t>
  </si>
  <si>
    <t>Dologi jellegű kiadások</t>
  </si>
  <si>
    <t>Ellátottak pénzbeli jutattásai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</si>
  <si>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</si>
  <si>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</si>
  <si>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</si>
  <si>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</si>
  <si>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</si>
  <si>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</si>
  <si>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sajátos nev. ig. tanulók nappali rendsz. ált. isk. nev.,  okt.</t>
  </si>
  <si>
    <t>………………..</t>
  </si>
  <si>
    <t>…………….. (egyéb kötelező feladat)</t>
  </si>
  <si>
    <t>………….. (egyéb jogcím)</t>
  </si>
  <si>
    <t>nem kötelező feladat</t>
  </si>
  <si>
    <t>alapfokú művészetoktatás</t>
  </si>
  <si>
    <t>…………….. (egyéb nem kötelező feladat)</t>
  </si>
  <si>
    <t>Tagintézmény óvoda (önállóan működő)</t>
  </si>
  <si>
    <t>óvodai nevelés</t>
  </si>
  <si>
    <t>……………..</t>
  </si>
  <si>
    <t>óvodai intézményi közétkeztetés</t>
  </si>
  <si>
    <t>idegen nyelv oktatása</t>
  </si>
  <si>
    <t>Közoktatási Intézmény összesen:</t>
  </si>
  <si>
    <t>KÖLTSÉGVETÉSI TÖBBLET</t>
  </si>
  <si>
    <t>Lakóingatlan bérbeadása</t>
  </si>
  <si>
    <t>Nem lakóingatlan bérbeadása</t>
  </si>
  <si>
    <t>Köztemető</t>
  </si>
  <si>
    <t>Tűzoltás, műszaki mentés</t>
  </si>
  <si>
    <t>Lakosság felkészítése</t>
  </si>
  <si>
    <t>Általános iskolai tanulók nappali rendszerű nevelése</t>
  </si>
  <si>
    <t>Háziorvosi alapellátás</t>
  </si>
  <si>
    <t>Fogorvosi alapellátás</t>
  </si>
  <si>
    <t>Ifjúság-egészségügyi gondozás</t>
  </si>
  <si>
    <t>Nem fertőző betegségel megelőzése</t>
  </si>
  <si>
    <t>Rendszeres szociális segély</t>
  </si>
  <si>
    <t>Időskorúak járadéka</t>
  </si>
  <si>
    <t>Lakásfenntartási támogatás</t>
  </si>
  <si>
    <t>Ápolási díj alanyi jogon</t>
  </si>
  <si>
    <t>Ápolási díj méltányossági jogon</t>
  </si>
  <si>
    <t>Rendszeres gyermekvédelmi pénzbeli ellátás</t>
  </si>
  <si>
    <t>Óvodáztatási támogatás</t>
  </si>
  <si>
    <t>Átmeneti segély</t>
  </si>
  <si>
    <t>Temetési segély</t>
  </si>
  <si>
    <t>Rendkívüli gyermekvédelmi támogatás</t>
  </si>
  <si>
    <t>Köztemetés</t>
  </si>
  <si>
    <t>Szociális étkeztetés</t>
  </si>
  <si>
    <t>Falugondnoki, tanyagondnoki szolgáltatás</t>
  </si>
  <si>
    <t>Civil szervezetek működési támogatása</t>
  </si>
  <si>
    <t>Közcélú foglalkoztatás</t>
  </si>
  <si>
    <t>Könyvtári szolgáltatások</t>
  </si>
  <si>
    <t>Közművelődési tevékenységek és támogatásuk</t>
  </si>
  <si>
    <t>Sportlétesítmények működtetése fejlesztése</t>
  </si>
  <si>
    <t>Versenysport-tevékenység és támogatása</t>
  </si>
  <si>
    <t>felhalmozási célú pénzeszköz átadás ÁH-n kívül</t>
  </si>
  <si>
    <t>felhalmozási célú pénzeszköz átadás ÁH-n belül</t>
  </si>
  <si>
    <t xml:space="preserve">2 fő 4 órás </t>
  </si>
  <si>
    <t>1 fő 6 órás</t>
  </si>
  <si>
    <t>1 fő 4 órás</t>
  </si>
  <si>
    <t>1 fő 3 órás</t>
  </si>
  <si>
    <t>15. sz.melléklet a    ./ 2010.( II/    . ) számú rendelethez</t>
  </si>
  <si>
    <t>Tengelic Község Önkormányzatának címrendje</t>
  </si>
  <si>
    <t>Intézmény neve</t>
  </si>
  <si>
    <t>Polgármesteri Hivatal</t>
  </si>
  <si>
    <t>Tengelici Cigány Kisebbségi Önkormányzat</t>
  </si>
  <si>
    <t>Nem fertőző megbetegedések megelőzése</t>
  </si>
  <si>
    <t>Sportlétesítmények működtetése</t>
  </si>
  <si>
    <t xml:space="preserve">Az Európai Úniós támogatással megvalósuló programok, projektek bevételei, kiadásai, valamint </t>
  </si>
  <si>
    <t>az önkormányzaton kívüli projektekhez történő hozzájárulás</t>
  </si>
  <si>
    <t>Források</t>
  </si>
  <si>
    <t>EU-s projekt neve, azonosítója:</t>
  </si>
  <si>
    <t>Saját erő</t>
  </si>
  <si>
    <t xml:space="preserve">     - saját erőből központi támogatás / EU önerő alap/</t>
  </si>
  <si>
    <t>EU-s forrás</t>
  </si>
  <si>
    <t>Társfinanszírozás</t>
  </si>
  <si>
    <t>Hitel</t>
  </si>
  <si>
    <t>Egyéb forrás</t>
  </si>
  <si>
    <t>2011.</t>
  </si>
  <si>
    <t>Források összesen:</t>
  </si>
  <si>
    <t>Kiadások, költségek:</t>
  </si>
  <si>
    <t>Személyi jellegű</t>
  </si>
  <si>
    <t>Beruházások, beszerzések</t>
  </si>
  <si>
    <t>Szolgáltatások igénybevétele</t>
  </si>
  <si>
    <t>Adminisztratív költségek</t>
  </si>
  <si>
    <t>Támogatott neve</t>
  </si>
  <si>
    <t>Hozzájárulás  (e Ft )</t>
  </si>
  <si>
    <t>támogatása</t>
  </si>
  <si>
    <t>Sorszám</t>
  </si>
  <si>
    <t>Szülői Munkaközösség ( óvoda )</t>
  </si>
  <si>
    <t>Összeg  (e FT)</t>
  </si>
  <si>
    <t>Szülői Munkaközösség ( iskola )</t>
  </si>
  <si>
    <t>Polgárőrség Tengelic</t>
  </si>
  <si>
    <t>Nyugdíjasklub Tengelic</t>
  </si>
  <si>
    <t>Nyugdíjasklub Tengeli-Szőlőhegy</t>
  </si>
  <si>
    <t>Tengelici Sportkör</t>
  </si>
  <si>
    <t>Rollecate Kézilabda Egyesület Tengelic</t>
  </si>
  <si>
    <t>Felnövekvő Nemzedékért Alapítvány</t>
  </si>
  <si>
    <t>Horgászegyesület</t>
  </si>
  <si>
    <t>Vöröskereszt</t>
  </si>
  <si>
    <t>Tengelic Községért Alapítvány</t>
  </si>
  <si>
    <t>3T Civil Szervezt</t>
  </si>
  <si>
    <t>Tengelic Községi Önkormányzat 2011. évi összevont pénzügyi mérlege</t>
  </si>
  <si>
    <t>Tengelici Polgármesteri Hivatal 2011. évi összevont pénzügyi mérlege</t>
  </si>
  <si>
    <t>Tengelici Cigány Helyi Kisebbségi Önkormányzat 2011. évi összevont pénzügyi mérlege</t>
  </si>
  <si>
    <t>4.1</t>
  </si>
  <si>
    <t>4.2</t>
  </si>
  <si>
    <t>Beruházási kiadások ÁFÁ-val</t>
  </si>
  <si>
    <t>3.1</t>
  </si>
  <si>
    <t>2.3.5.</t>
  </si>
  <si>
    <t>Működési támogatások</t>
  </si>
  <si>
    <t>3.2.</t>
  </si>
  <si>
    <t>3.3.</t>
  </si>
  <si>
    <t>Helyi önkormányzatok kiegészítő támogatása</t>
  </si>
  <si>
    <t>3.4.</t>
  </si>
  <si>
    <t>Egyéb működési bevételek</t>
  </si>
  <si>
    <t>Támogatás értékű működési bevételek összesen</t>
  </si>
  <si>
    <t>4.1.1</t>
  </si>
  <si>
    <t xml:space="preserve">Társadalombiztosítási Alaptól </t>
  </si>
  <si>
    <t>4.1.2</t>
  </si>
  <si>
    <t>4.1.3</t>
  </si>
  <si>
    <t>4.1.4</t>
  </si>
  <si>
    <t>4.1.5</t>
  </si>
  <si>
    <t>Működési célú pénzeszköz átvétel államháztartáson kívülről</t>
  </si>
  <si>
    <t>4.3.</t>
  </si>
  <si>
    <t>Előző évi költségvetési kiegészítések, visszatérülések</t>
  </si>
  <si>
    <t xml:space="preserve">FELHALMOZÁSI BEVÉTELEK </t>
  </si>
  <si>
    <t>Felhalmozási és tőke jellegű bevételek:</t>
  </si>
  <si>
    <t>Önkormányzatok sajátos felhalmozási és tőke bevételei</t>
  </si>
  <si>
    <t>1.3.</t>
  </si>
  <si>
    <t>Felhalmozási támogatások</t>
  </si>
  <si>
    <t>Központosított előirányzatokból fejlesztési célúak</t>
  </si>
  <si>
    <t>Egyéb felhalmozási bevételek:</t>
  </si>
  <si>
    <t>3.1.</t>
  </si>
  <si>
    <t>Támogatásértékű felhalmozási bevételek összesen</t>
  </si>
  <si>
    <t>KÖLTSÉGVETÉSI BEVÉTELEK ÖSSZESEN  I.+II.+III.</t>
  </si>
  <si>
    <t>Felhalmozási célú hitel felvétele és kötvénykibocsátás felhalmozási célra</t>
  </si>
  <si>
    <t>Működési célú hitel törlesztése</t>
  </si>
  <si>
    <t>Felhalmozási célú hitel törlesztése</t>
  </si>
  <si>
    <t>Értékpapírok vásárlásának kiadása:</t>
  </si>
  <si>
    <t>Működési célú kiadások</t>
  </si>
  <si>
    <t>Felhalmozási célú kiadások</t>
  </si>
  <si>
    <t xml:space="preserve">2011. év </t>
  </si>
  <si>
    <t>1. Működési bevételek</t>
  </si>
  <si>
    <t>2. Önk. sajátos műk.bevételei</t>
  </si>
  <si>
    <t>3. Működési támogatás</t>
  </si>
  <si>
    <t>4. Egyéb működési bevételek</t>
  </si>
  <si>
    <t>5. Támogatási kölcsön visszatérülése</t>
  </si>
  <si>
    <t>6. Működési célú pénzmaradvány</t>
  </si>
  <si>
    <t>7. Értékpapírok, kötvény kibocsátás bevétele</t>
  </si>
  <si>
    <t>8. Működési célú hitel</t>
  </si>
  <si>
    <t>1. Felhalmozási és tőke jellegű bevételek</t>
  </si>
  <si>
    <t>2. Felhalmozási támogatások</t>
  </si>
  <si>
    <t>3. Egyéb felhalmozási bevételek</t>
  </si>
  <si>
    <t>4. Felhalmozási pénzmaradvány</t>
  </si>
  <si>
    <t>5. Felhalmozási célú hitel</t>
  </si>
  <si>
    <t>1. Beruházási kiadások ÁFÁ-val</t>
  </si>
  <si>
    <t>2. Felújítási kiadások ÁFÁ-val</t>
  </si>
  <si>
    <t>3. Egyéb felhalmozási kiadások</t>
  </si>
  <si>
    <t>4. Felhalm. célú tartalék</t>
  </si>
  <si>
    <t>5.Felhalmozási célú hitel visszafizetése</t>
  </si>
  <si>
    <t>T.-Szőlőhegy betonpálya</t>
  </si>
  <si>
    <t>Új autó ( önrész )</t>
  </si>
  <si>
    <t>Defibrillátor</t>
  </si>
  <si>
    <t>Járda építése ( Móra F utca )</t>
  </si>
  <si>
    <t>ÁFA</t>
  </si>
  <si>
    <t>Beruházási kiadások összesen</t>
  </si>
  <si>
    <t>Orvosi rendelő tetőfelújítás</t>
  </si>
  <si>
    <t>Felújítási kiadások összesen:</t>
  </si>
  <si>
    <t xml:space="preserve">Felhalmozási célú pénteszköz átadás </t>
  </si>
  <si>
    <t>561000-1</t>
  </si>
  <si>
    <t>Éttermi, mozgó vendéglátás</t>
  </si>
  <si>
    <t>562917-1</t>
  </si>
  <si>
    <t>682001-1</t>
  </si>
  <si>
    <t>682002-1</t>
  </si>
  <si>
    <t>841116-1</t>
  </si>
  <si>
    <t>Országos, települési és ter.kisebbségi önk. választások</t>
  </si>
  <si>
    <t>841126-1</t>
  </si>
  <si>
    <t>841402-1</t>
  </si>
  <si>
    <t>841403-1</t>
  </si>
  <si>
    <t>841907-5</t>
  </si>
  <si>
    <t>Önkormányzatok elszámolásai a költségvetési szervekkel</t>
  </si>
  <si>
    <t>842521-1</t>
  </si>
  <si>
    <t>842532-1</t>
  </si>
  <si>
    <t>851011-1</t>
  </si>
  <si>
    <t>852011-1</t>
  </si>
  <si>
    <t>862101-1</t>
  </si>
  <si>
    <t>862301-1</t>
  </si>
  <si>
    <t>869042-1</t>
  </si>
  <si>
    <t>869044-1</t>
  </si>
  <si>
    <t>882111-1</t>
  </si>
  <si>
    <t>882112-1</t>
  </si>
  <si>
    <t>882113-1</t>
  </si>
  <si>
    <t>882115-1</t>
  </si>
  <si>
    <t>882116-1</t>
  </si>
  <si>
    <t>882117-1</t>
  </si>
  <si>
    <t>882118-1</t>
  </si>
  <si>
    <t>Kiegészítő gyermekvédelmi támogatás</t>
  </si>
  <si>
    <t>882119-1</t>
  </si>
  <si>
    <t>882122-1</t>
  </si>
  <si>
    <t>882123-1</t>
  </si>
  <si>
    <t>882124-1</t>
  </si>
  <si>
    <t>882125-1</t>
  </si>
  <si>
    <t>Mozgáskorlátozottak közlekedési támogatása</t>
  </si>
  <si>
    <t>882203-1</t>
  </si>
  <si>
    <t>889921-1</t>
  </si>
  <si>
    <t>889928-1</t>
  </si>
  <si>
    <t>890301-1</t>
  </si>
  <si>
    <t>890441-1</t>
  </si>
  <si>
    <t>890442-1</t>
  </si>
  <si>
    <t>Közhasznú foglalkoztatás</t>
  </si>
  <si>
    <t>910123-1</t>
  </si>
  <si>
    <t>910501-1</t>
  </si>
  <si>
    <t>931102-1</t>
  </si>
  <si>
    <t>931201-1</t>
  </si>
  <si>
    <t>960302-1</t>
  </si>
  <si>
    <t>1. sz. mód</t>
  </si>
  <si>
    <t>882202-1</t>
  </si>
  <si>
    <t>Közgyógyellátás</t>
  </si>
  <si>
    <t>POLGÁRMESTERI HIVATAL 2011. ÉVI KÖLTSÉGVETÉSI MŰKÖDÉSI KIADÁSAINAK SZAKFELADATONKÉNTI BONTÁSA</t>
  </si>
  <si>
    <t>Dologi kiadások és egyéb folyó kiadások</t>
  </si>
  <si>
    <t>Társadalom-, szociálpolitikai és egyéb juttatás</t>
  </si>
  <si>
    <t xml:space="preserve">Felújítási kiadások ÁFÁ-val </t>
  </si>
  <si>
    <t>POLGÁRMESTERI HIVATAL 2011.ÉVI KÖLTSÉGVETÉSI FELHALMOZÁSI KIADÁSAINAK SZAKFELADATONKÉNTI BONTÁSA</t>
  </si>
  <si>
    <t>Egyéb felhalmozási bevételek</t>
  </si>
  <si>
    <t>2011 év.</t>
  </si>
  <si>
    <t>Működési bevételek</t>
  </si>
  <si>
    <t>Önk.sajásot műk. bev.</t>
  </si>
  <si>
    <t>Felhalmozási és tőke jellegű b.</t>
  </si>
  <si>
    <t>Működési célú pénzesz.átadás ÁH-n kívülre</t>
  </si>
  <si>
    <t>Felh. célú hitel törlesztése</t>
  </si>
  <si>
    <t>2011. év</t>
  </si>
  <si>
    <t>2011. elötti kifizetés</t>
  </si>
  <si>
    <t>2013.            után</t>
  </si>
  <si>
    <t>2013 után</t>
  </si>
  <si>
    <t>Tengelic Önkormányzat jóváhagyott létszámkerete 2011. év</t>
  </si>
  <si>
    <t>2012.</t>
  </si>
  <si>
    <t>Önkormányzaton kívüli EU-s projektekhez töténő hozzájárulás 2011.évi előirányzata</t>
  </si>
  <si>
    <t>Tengelic Község Önkormányzat alapítványok, társadalmi és egyéb szervek, szervezetek 2011.évi</t>
  </si>
  <si>
    <t>Tengelic Szőlőhegyért Egyesület</t>
  </si>
  <si>
    <t xml:space="preserve">Intézményi működési bevételek: </t>
  </si>
  <si>
    <t>Közhatalmi bevételek</t>
  </si>
  <si>
    <t>Egyéb sajátos működési bevétel</t>
  </si>
  <si>
    <t>Működési célú ÁFA bevétel és visszatérülés</t>
  </si>
  <si>
    <t xml:space="preserve">Működési célú hozam és kamatbevétel </t>
  </si>
  <si>
    <t>Központosított működési célú előirányzatok</t>
  </si>
  <si>
    <t>Tárgyi eszközök, immateriális javak értékesítése és beruházáshoz, felújításhoz kapcs.Áfa visszatérülés</t>
  </si>
  <si>
    <t>Központosított fejlesztési előirányzatok</t>
  </si>
  <si>
    <t>4.4.</t>
  </si>
  <si>
    <t>Működési célú támogatási kölcsön visszatérülése</t>
  </si>
  <si>
    <t>Felhalmozási célú támogatási kölcsön visszatérülése</t>
  </si>
  <si>
    <t>Előző évi ( évek )  pénzmaradványának igénybevétele</t>
  </si>
  <si>
    <t>HITELEK FELVÉTELE</t>
  </si>
  <si>
    <t xml:space="preserve">Működési célú hitel felvétele </t>
  </si>
  <si>
    <t>Rövidlejáratú hitelek felvétele</t>
  </si>
  <si>
    <t>1.1.</t>
  </si>
  <si>
    <t>Hosszúlejáratú hitelek felvétele</t>
  </si>
  <si>
    <t>BEVÉTELEK FŐÖSSZEGE:</t>
  </si>
  <si>
    <t>Dologi kiadások  és egyéb folyó kiadások ( kamat nélkül )</t>
  </si>
  <si>
    <t>Működési célú kamatkiadások</t>
  </si>
  <si>
    <t>Működési célú tartalékok, tervezett maradvány</t>
  </si>
  <si>
    <t>6.1.</t>
  </si>
  <si>
    <t>Tervezett maradvány</t>
  </si>
  <si>
    <t>6.2</t>
  </si>
  <si>
    <t>6.3</t>
  </si>
  <si>
    <t>Céltartalék</t>
  </si>
  <si>
    <t xml:space="preserve">FELHALMOZÁSI ÉS TŐKEJELLEGŰ KIADÁSOK                                            </t>
  </si>
  <si>
    <t>Beruházási kiadások ( ÁFÁ-val )</t>
  </si>
  <si>
    <t>Felújítási kiadások ( ÁFÁ-val )</t>
  </si>
  <si>
    <t>Pénzügyi befektetések kiadásai</t>
  </si>
  <si>
    <t>Fejlesztési célú kamatkiadás</t>
  </si>
  <si>
    <t>6</t>
  </si>
  <si>
    <t>Felhalmozási célú tartalékok, maradvány</t>
  </si>
  <si>
    <t>7.1.</t>
  </si>
  <si>
    <t>7.2.</t>
  </si>
  <si>
    <t>7.3.</t>
  </si>
  <si>
    <t>KÖLTSÉGVETÉSI KIADÁSOK ÖSSZESEN:</t>
  </si>
  <si>
    <t>Költségvetési többlet felhasználásához kapcsolódó finanszírozási kiadások</t>
  </si>
  <si>
    <t>HITELEK TÖRLESZTÉSE</t>
  </si>
  <si>
    <t>Rövidlejáratú hitelek törlesztése</t>
  </si>
  <si>
    <t>Hosszúlejáratú hitelek törlesztése</t>
  </si>
  <si>
    <t>2.2.</t>
  </si>
  <si>
    <t>KÖTVÉNYEK BEVÁLTÁSA, VISSZAVÁSÁRLÁSA:</t>
  </si>
  <si>
    <t>KIADÁSOK FŐÖSSZEGE:</t>
  </si>
  <si>
    <t>A</t>
  </si>
  <si>
    <t>B</t>
  </si>
  <si>
    <t>KÖLTSÉGVETÉSI HIÁNY KÜLSŐ FINANSZ. SZOLG.BEVÉTELEK</t>
  </si>
  <si>
    <t xml:space="preserve">HITELEK TÖRLESZTÉSE </t>
  </si>
  <si>
    <t xml:space="preserve">Felhalmozási célú hitel felvétele </t>
  </si>
  <si>
    <t>D</t>
  </si>
  <si>
    <t>E</t>
  </si>
  <si>
    <t>3. Dologi kiadások, egyéb folyó kiadások (kamat nélkül )</t>
  </si>
  <si>
    <t>4. Működési célú kamatkiadások</t>
  </si>
  <si>
    <t>5. Támogatás értékű működési kiadások</t>
  </si>
  <si>
    <t>6. Működési célú pénzeszköz átadás ÁH-n kívülre</t>
  </si>
  <si>
    <t>7. Társadalom, szocpolitikai és egyéb juttatások</t>
  </si>
  <si>
    <t xml:space="preserve">8. Ellátottak pénzbeli juttatása </t>
  </si>
  <si>
    <t>10. Működési célú hitel törlesztése</t>
  </si>
  <si>
    <t>9. Működési célú tartalék</t>
  </si>
  <si>
    <t>Háziorvosi szolgálat</t>
  </si>
  <si>
    <t>Falugondnoki, tanyagondnoki szolgálat</t>
  </si>
  <si>
    <t>Beruházások, felújítások, egyéb felh.</t>
  </si>
  <si>
    <t xml:space="preserve">Közcélú foglalkoztatás  :    4 fő 6 órás,    40 fő 4 órás </t>
  </si>
  <si>
    <t>Tengelic Önkormányzat jóváhagyott közfoglalkoztatottak létszámkerete 2011. év</t>
  </si>
  <si>
    <t>1</t>
  </si>
  <si>
    <t>1.2</t>
  </si>
  <si>
    <t>C</t>
  </si>
  <si>
    <t>1. melléklet az          /2011.(        ) önkormányzati rendelethez</t>
  </si>
  <si>
    <t>3. melléklet az          /2011.(        ) önkormányzati rendelethez</t>
  </si>
  <si>
    <t>4. melléklet az          /2011.(        ) önkormányzati rendelethez</t>
  </si>
  <si>
    <t>2. melléklet az          /2011.(        ) önkormányzati rendelethez</t>
  </si>
  <si>
    <t>5. melléklet az          /2011.(        ) önkormányzati rendelethez</t>
  </si>
  <si>
    <t>6. melléklet az          /2011.(        ) önkormányzati rendelethez</t>
  </si>
  <si>
    <t>9. melléklet az          /2011.(        ) önkormányzati rendelethez</t>
  </si>
  <si>
    <t>10. melléklet az          /2011.(        ) önkormányzati rendelethez</t>
  </si>
  <si>
    <t>11. melléklet az          /2011.(        ) önkormányzati rendelethez</t>
  </si>
  <si>
    <t>12. melléklet az          /2011.(        ) önkormányzati rendelethez</t>
  </si>
  <si>
    <t>13. melléklet az          /2011.(        ) önkormányzati rendelethez</t>
  </si>
  <si>
    <t>14. melléklet az          /2011.(        ) önkormányzati rendelethez</t>
  </si>
  <si>
    <t>15. melléklet az          /2011.(        ) önkormányzati rendelethez</t>
  </si>
  <si>
    <t>16. melléklet az          /2011.(        ) önkormányzati rendelethez</t>
  </si>
  <si>
    <t>17. melléklet az          /2011.(        ) önkormányzati rendelethez</t>
  </si>
  <si>
    <t>FINANSZÍROZÁSI BEVÉTELEK ÖSSZESEN:  I:+II.+III.</t>
  </si>
  <si>
    <t>FINANSZÍROZÁSI KIADÁSOK I.+II.+III.</t>
  </si>
  <si>
    <t>3.5.</t>
  </si>
  <si>
    <t>Egyéb központi támogatás</t>
  </si>
  <si>
    <t>Műv ház felújítása</t>
  </si>
  <si>
    <t>910502-1</t>
  </si>
  <si>
    <t>Közművelődési intézmények, közösségi színterek műk.</t>
  </si>
  <si>
    <t>1. melléklet a 4 /2011 (II.18.) önkormányzati rendelethez</t>
  </si>
  <si>
    <t>3. melléklet a 4 /2011 (II.18.) önkormányzati rendelethez</t>
  </si>
  <si>
    <t>2. melléklet a 4 /2011 (II.18.) önkormányzati rendelethez</t>
  </si>
  <si>
    <t>6. melléklet a 4 /2011 (II.18.) önkormányzati rendelethez</t>
  </si>
  <si>
    <t>8. melléklet a 4 /2011 (II.18.) önkormányzati rendelethez</t>
  </si>
  <si>
    <t>2. mód.</t>
  </si>
  <si>
    <t>Jármű vásárlás</t>
  </si>
  <si>
    <t>Parkoló építése</t>
  </si>
  <si>
    <t>4. melléklet a 4 /2011 (II.18.) önkormányzati rendelethez</t>
  </si>
  <si>
    <t>mód. ei</t>
  </si>
  <si>
    <t>8. melléklet az          /2011.(        ) önkormányzati rendelethez</t>
  </si>
  <si>
    <t>5. melléklet a 4 /2011 (II.18.) önkormányzati rendelethez</t>
  </si>
  <si>
    <t>3. mód.</t>
  </si>
  <si>
    <t>1.3.3</t>
  </si>
  <si>
    <t>Fordított ÁFA miatti bevétel</t>
  </si>
  <si>
    <t>841173-1</t>
  </si>
  <si>
    <t>Statisztikai tevékenység</t>
  </si>
  <si>
    <t>890443-1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</si>
</sst>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1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0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4" xfId="0" applyNumberFormat="1" applyBorder="1" applyAlignment="1">
      <alignment/>
    </xf>
    <xf numFmtId="0" fontId="9" fillId="0" borderId="19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0" fillId="0" borderId="3" xfId="0" applyNumberFormat="1" applyBorder="1" applyAlignment="1">
      <alignment/>
    </xf>
    <xf numFmtId="0" fontId="9" fillId="0" borderId="19" xfId="0" applyFont="1" applyFill="1" applyBorder="1" applyAlignment="1">
      <alignment vertical="center"/>
    </xf>
    <xf numFmtId="3" fontId="9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27" xfId="0" applyFont="1" applyFill="1" applyBorder="1" applyAlignment="1">
      <alignment vertical="center"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3" fontId="4" fillId="0" borderId="39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34" xfId="0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3" fontId="4" fillId="0" borderId="45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/>
    </xf>
    <xf numFmtId="1" fontId="4" fillId="2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" fontId="7" fillId="2" borderId="20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7" fillId="2" borderId="33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7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/>
    </xf>
    <xf numFmtId="0" fontId="0" fillId="0" borderId="67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68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8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0" fontId="0" fillId="0" borderId="74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8" xfId="0" applyBorder="1" applyAlignment="1">
      <alignment/>
    </xf>
    <xf numFmtId="0" fontId="9" fillId="0" borderId="74" xfId="0" applyFont="1" applyBorder="1" applyAlignment="1">
      <alignment wrapText="1"/>
    </xf>
    <xf numFmtId="0" fontId="9" fillId="0" borderId="74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71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7" xfId="0" applyBorder="1" applyAlignment="1">
      <alignment/>
    </xf>
    <xf numFmtId="0" fontId="0" fillId="0" borderId="81" xfId="0" applyBorder="1" applyAlignment="1">
      <alignment/>
    </xf>
    <xf numFmtId="0" fontId="9" fillId="0" borderId="82" xfId="0" applyFont="1" applyBorder="1" applyAlignment="1">
      <alignment/>
    </xf>
    <xf numFmtId="0" fontId="0" fillId="0" borderId="74" xfId="0" applyBorder="1" applyAlignment="1">
      <alignment/>
    </xf>
    <xf numFmtId="0" fontId="0" fillId="0" borderId="82" xfId="0" applyBorder="1" applyAlignment="1">
      <alignment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83" xfId="0" applyBorder="1" applyAlignment="1">
      <alignment/>
    </xf>
    <xf numFmtId="0" fontId="3" fillId="0" borderId="66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84" xfId="0" applyBorder="1" applyAlignment="1">
      <alignment/>
    </xf>
    <xf numFmtId="0" fontId="0" fillId="0" borderId="65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6" xfId="0" applyBorder="1" applyAlignment="1">
      <alignment/>
    </xf>
    <xf numFmtId="3" fontId="7" fillId="0" borderId="33" xfId="0" applyNumberFormat="1" applyFont="1" applyFill="1" applyBorder="1" applyAlignment="1">
      <alignment/>
    </xf>
    <xf numFmtId="10" fontId="7" fillId="0" borderId="33" xfId="0" applyNumberFormat="1" applyFont="1" applyFill="1" applyBorder="1" applyAlignment="1">
      <alignment horizontal="center"/>
    </xf>
    <xf numFmtId="0" fontId="4" fillId="0" borderId="85" xfId="0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34" xfId="0" applyFont="1" applyBorder="1" applyAlignment="1">
      <alignment vertical="center" wrapText="1"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/>
    </xf>
    <xf numFmtId="0" fontId="3" fillId="0" borderId="89" xfId="0" applyFont="1" applyBorder="1" applyAlignment="1">
      <alignment/>
    </xf>
    <xf numFmtId="0" fontId="3" fillId="0" borderId="90" xfId="0" applyFont="1" applyBorder="1" applyAlignment="1">
      <alignment/>
    </xf>
    <xf numFmtId="0" fontId="11" fillId="0" borderId="87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3" fillId="0" borderId="44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89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93" xfId="0" applyFont="1" applyBorder="1" applyAlignment="1">
      <alignment/>
    </xf>
    <xf numFmtId="0" fontId="0" fillId="0" borderId="94" xfId="0" applyBorder="1" applyAlignment="1">
      <alignment/>
    </xf>
    <xf numFmtId="3" fontId="0" fillId="0" borderId="94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2" fillId="0" borderId="93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58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95" xfId="0" applyFont="1" applyBorder="1" applyAlignment="1">
      <alignment/>
    </xf>
    <xf numFmtId="3" fontId="4" fillId="0" borderId="88" xfId="0" applyNumberFormat="1" applyFont="1" applyBorder="1" applyAlignment="1">
      <alignment horizontal="right"/>
    </xf>
    <xf numFmtId="0" fontId="4" fillId="0" borderId="96" xfId="0" applyFont="1" applyBorder="1" applyAlignment="1">
      <alignment/>
    </xf>
    <xf numFmtId="3" fontId="4" fillId="0" borderId="90" xfId="0" applyNumberFormat="1" applyFont="1" applyBorder="1" applyAlignment="1">
      <alignment horizontal="right"/>
    </xf>
    <xf numFmtId="0" fontId="4" fillId="0" borderId="97" xfId="0" applyFont="1" applyFill="1" applyBorder="1" applyAlignment="1">
      <alignment horizontal="center" vertical="center" wrapText="1"/>
    </xf>
    <xf numFmtId="49" fontId="4" fillId="0" borderId="98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9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59" xfId="0" applyFont="1" applyBorder="1" applyAlignment="1">
      <alignment/>
    </xf>
    <xf numFmtId="0" fontId="7" fillId="0" borderId="99" xfId="0" applyFont="1" applyBorder="1" applyAlignment="1">
      <alignment/>
    </xf>
    <xf numFmtId="0" fontId="4" fillId="0" borderId="100" xfId="0" applyFont="1" applyBorder="1" applyAlignment="1">
      <alignment horizontal="center"/>
    </xf>
    <xf numFmtId="3" fontId="4" fillId="0" borderId="101" xfId="0" applyNumberFormat="1" applyFont="1" applyBorder="1" applyAlignment="1">
      <alignment/>
    </xf>
    <xf numFmtId="0" fontId="4" fillId="0" borderId="59" xfId="0" applyFont="1" applyBorder="1" applyAlignment="1">
      <alignment/>
    </xf>
    <xf numFmtId="0" fontId="7" fillId="0" borderId="65" xfId="0" applyFont="1" applyBorder="1" applyAlignment="1">
      <alignment/>
    </xf>
    <xf numFmtId="3" fontId="7" fillId="0" borderId="99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1" fontId="7" fillId="2" borderId="51" xfId="0" applyNumberFormat="1" applyFont="1" applyFill="1" applyBorder="1" applyAlignment="1">
      <alignment horizontal="right"/>
    </xf>
    <xf numFmtId="1" fontId="4" fillId="2" borderId="20" xfId="0" applyNumberFormat="1" applyFont="1" applyFill="1" applyBorder="1" applyAlignment="1">
      <alignment horizontal="right"/>
    </xf>
    <xf numFmtId="1" fontId="4" fillId="2" borderId="32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102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4" fillId="0" borderId="10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10" fontId="4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4" xfId="0" applyFont="1" applyBorder="1" applyAlignment="1">
      <alignment/>
    </xf>
    <xf numFmtId="0" fontId="3" fillId="3" borderId="14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right" vertical="center"/>
    </xf>
    <xf numFmtId="16" fontId="7" fillId="0" borderId="10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39" xfId="0" applyFont="1" applyFill="1" applyBorder="1" applyAlignment="1">
      <alignment vertical="center"/>
    </xf>
    <xf numFmtId="0" fontId="4" fillId="0" borderId="46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42" xfId="0" applyFont="1" applyBorder="1" applyAlignment="1">
      <alignment/>
    </xf>
    <xf numFmtId="0" fontId="7" fillId="2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1" fontId="4" fillId="2" borderId="19" xfId="0" applyNumberFormat="1" applyFont="1" applyFill="1" applyBorder="1" applyAlignment="1">
      <alignment horizontal="left"/>
    </xf>
    <xf numFmtId="0" fontId="4" fillId="2" borderId="97" xfId="0" applyFont="1" applyFill="1" applyBorder="1" applyAlignment="1">
      <alignment horizontal="left"/>
    </xf>
    <xf numFmtId="0" fontId="7" fillId="2" borderId="8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3" fontId="4" fillId="0" borderId="10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7" fillId="0" borderId="107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7" fillId="0" borderId="48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/>
    </xf>
    <xf numFmtId="0" fontId="7" fillId="0" borderId="21" xfId="0" applyFont="1" applyBorder="1" applyAlignment="1">
      <alignment vertical="center"/>
    </xf>
    <xf numFmtId="0" fontId="4" fillId="0" borderId="108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7" fillId="0" borderId="9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36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3" xfId="0" applyFont="1" applyBorder="1" applyAlignment="1">
      <alignment horizontal="left" vertical="center"/>
    </xf>
    <xf numFmtId="0" fontId="7" fillId="0" borderId="56" xfId="0" applyFont="1" applyFill="1" applyBorder="1" applyAlignment="1">
      <alignment horizontal="center" vertical="center" wrapText="1"/>
    </xf>
    <xf numFmtId="164" fontId="7" fillId="0" borderId="52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16" fontId="7" fillId="0" borderId="47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vertical="center" wrapText="1"/>
    </xf>
    <xf numFmtId="0" fontId="4" fillId="0" borderId="109" xfId="0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7" fillId="0" borderId="3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7" fillId="0" borderId="107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0" fontId="7" fillId="0" borderId="10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/>
    </xf>
    <xf numFmtId="0" fontId="4" fillId="0" borderId="23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vertical="center"/>
    </xf>
    <xf numFmtId="49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5" borderId="97" xfId="0" applyFont="1" applyFill="1" applyBorder="1" applyAlignment="1">
      <alignment horizontal="center" vertical="center" wrapText="1"/>
    </xf>
    <xf numFmtId="49" fontId="4" fillId="5" borderId="98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vertical="center"/>
    </xf>
    <xf numFmtId="3" fontId="7" fillId="5" borderId="20" xfId="0" applyNumberFormat="1" applyFont="1" applyFill="1" applyBorder="1" applyAlignment="1">
      <alignment horizontal="right" vertical="center"/>
    </xf>
    <xf numFmtId="3" fontId="7" fillId="5" borderId="24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/>
    </xf>
    <xf numFmtId="3" fontId="7" fillId="5" borderId="11" xfId="0" applyNumberFormat="1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164" fontId="7" fillId="5" borderId="52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4" fillId="5" borderId="47" xfId="0" applyNumberFormat="1" applyFont="1" applyFill="1" applyBorder="1" applyAlignment="1">
      <alignment vertical="center"/>
    </xf>
    <xf numFmtId="3" fontId="4" fillId="5" borderId="30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vertical="center"/>
    </xf>
    <xf numFmtId="3" fontId="7" fillId="5" borderId="14" xfId="0" applyNumberFormat="1" applyFont="1" applyFill="1" applyBorder="1" applyAlignment="1">
      <alignment horizontal="right" vertical="center"/>
    </xf>
    <xf numFmtId="3" fontId="7" fillId="5" borderId="30" xfId="0" applyNumberFormat="1" applyFont="1" applyFill="1" applyBorder="1" applyAlignment="1">
      <alignment horizontal="right" vertical="center"/>
    </xf>
    <xf numFmtId="0" fontId="4" fillId="5" borderId="47" xfId="0" applyFont="1" applyFill="1" applyBorder="1" applyAlignment="1">
      <alignment vertical="center"/>
    </xf>
    <xf numFmtId="0" fontId="7" fillId="5" borderId="16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vertical="center"/>
    </xf>
    <xf numFmtId="3" fontId="4" fillId="5" borderId="17" xfId="0" applyNumberFormat="1" applyFont="1" applyFill="1" applyBorder="1" applyAlignment="1">
      <alignment horizontal="right" vertical="center"/>
    </xf>
    <xf numFmtId="3" fontId="4" fillId="5" borderId="106" xfId="0" applyNumberFormat="1" applyFont="1" applyFill="1" applyBorder="1" applyAlignment="1">
      <alignment horizontal="right" vertical="center"/>
    </xf>
    <xf numFmtId="0" fontId="4" fillId="5" borderId="19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3" fontId="7" fillId="5" borderId="32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vertical="center"/>
    </xf>
    <xf numFmtId="3" fontId="4" fillId="5" borderId="11" xfId="0" applyNumberFormat="1" applyFont="1" applyFill="1" applyBorder="1" applyAlignment="1">
      <alignment horizontal="right" vertical="center"/>
    </xf>
    <xf numFmtId="3" fontId="4" fillId="5" borderId="29" xfId="0" applyNumberFormat="1" applyFont="1" applyFill="1" applyBorder="1" applyAlignment="1">
      <alignment horizontal="right" vertical="center"/>
    </xf>
    <xf numFmtId="3" fontId="7" fillId="5" borderId="34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/>
    </xf>
    <xf numFmtId="0" fontId="4" fillId="5" borderId="105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vertical="center"/>
    </xf>
    <xf numFmtId="3" fontId="7" fillId="5" borderId="17" xfId="0" applyNumberFormat="1" applyFont="1" applyFill="1" applyBorder="1" applyAlignment="1">
      <alignment horizontal="right" vertical="center"/>
    </xf>
    <xf numFmtId="0" fontId="0" fillId="4" borderId="23" xfId="0" applyFill="1" applyBorder="1" applyAlignment="1">
      <alignment horizontal="center" vertical="center"/>
    </xf>
    <xf numFmtId="3" fontId="7" fillId="5" borderId="106" xfId="0" applyNumberFormat="1" applyFont="1" applyFill="1" applyBorder="1" applyAlignment="1">
      <alignment horizontal="right" vertical="center"/>
    </xf>
    <xf numFmtId="16" fontId="7" fillId="5" borderId="40" xfId="0" applyNumberFormat="1" applyFont="1" applyFill="1" applyBorder="1" applyAlignment="1">
      <alignment vertical="center"/>
    </xf>
    <xf numFmtId="49" fontId="7" fillId="5" borderId="5" xfId="0" applyNumberFormat="1" applyFont="1" applyFill="1" applyBorder="1" applyAlignment="1">
      <alignment horizontal="center" vertical="center"/>
    </xf>
    <xf numFmtId="16" fontId="7" fillId="5" borderId="104" xfId="0" applyNumberFormat="1" applyFont="1" applyFill="1" applyBorder="1" applyAlignment="1">
      <alignment vertical="center"/>
    </xf>
    <xf numFmtId="3" fontId="7" fillId="5" borderId="9" xfId="0" applyNumberFormat="1" applyFont="1" applyFill="1" applyBorder="1" applyAlignment="1">
      <alignment horizontal="right" vertical="center"/>
    </xf>
    <xf numFmtId="3" fontId="7" fillId="5" borderId="31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/>
    </xf>
    <xf numFmtId="49" fontId="7" fillId="5" borderId="20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vertical="center"/>
    </xf>
    <xf numFmtId="0" fontId="4" fillId="5" borderId="52" xfId="0" applyFont="1" applyFill="1" applyBorder="1" applyAlignment="1">
      <alignment vertical="center" wrapText="1"/>
    </xf>
    <xf numFmtId="3" fontId="4" fillId="5" borderId="36" xfId="0" applyNumberFormat="1" applyFont="1" applyFill="1" applyBorder="1" applyAlignment="1">
      <alignment horizontal="right" vertical="center"/>
    </xf>
    <xf numFmtId="3" fontId="4" fillId="5" borderId="39" xfId="0" applyNumberFormat="1" applyFont="1" applyFill="1" applyBorder="1" applyAlignment="1">
      <alignment horizontal="right" vertical="center"/>
    </xf>
    <xf numFmtId="3" fontId="4" fillId="5" borderId="42" xfId="0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/>
    </xf>
    <xf numFmtId="0" fontId="4" fillId="5" borderId="28" xfId="0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vertical="center"/>
    </xf>
    <xf numFmtId="0" fontId="7" fillId="5" borderId="48" xfId="0" applyFont="1" applyFill="1" applyBorder="1" applyAlignment="1">
      <alignment vertical="center" wrapText="1"/>
    </xf>
    <xf numFmtId="3" fontId="7" fillId="5" borderId="36" xfId="0" applyNumberFormat="1" applyFont="1" applyFill="1" applyBorder="1" applyAlignment="1">
      <alignment horizontal="right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vertical="center"/>
    </xf>
    <xf numFmtId="0" fontId="7" fillId="5" borderId="86" xfId="0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3" fontId="7" fillId="5" borderId="51" xfId="0" applyNumberFormat="1" applyFont="1" applyFill="1" applyBorder="1" applyAlignment="1">
      <alignment horizontal="right" vertical="center"/>
    </xf>
    <xf numFmtId="0" fontId="7" fillId="5" borderId="25" xfId="0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0" fontId="7" fillId="5" borderId="109" xfId="0" applyFont="1" applyFill="1" applyBorder="1" applyAlignment="1">
      <alignment vertical="center"/>
    </xf>
    <xf numFmtId="3" fontId="7" fillId="5" borderId="58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3" fontId="4" fillId="5" borderId="51" xfId="0" applyNumberFormat="1" applyFont="1" applyFill="1" applyBorder="1" applyAlignment="1">
      <alignment horizontal="right" vertical="center"/>
    </xf>
    <xf numFmtId="3" fontId="4" fillId="5" borderId="58" xfId="0" applyNumberFormat="1" applyFont="1" applyFill="1" applyBorder="1" applyAlignment="1">
      <alignment horizontal="right" vertical="center"/>
    </xf>
    <xf numFmtId="0" fontId="4" fillId="5" borderId="40" xfId="0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vertical="center"/>
    </xf>
    <xf numFmtId="3" fontId="7" fillId="5" borderId="39" xfId="0" applyNumberFormat="1" applyFont="1" applyFill="1" applyBorder="1" applyAlignment="1">
      <alignment horizontal="right" vertical="center"/>
    </xf>
    <xf numFmtId="0" fontId="4" fillId="5" borderId="43" xfId="0" applyFont="1" applyFill="1" applyBorder="1" applyAlignment="1">
      <alignment vertical="center"/>
    </xf>
    <xf numFmtId="0" fontId="4" fillId="5" borderId="22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5" borderId="22" xfId="0" applyFont="1" applyFill="1" applyBorder="1" applyAlignment="1">
      <alignment horizontal="center" vertical="center"/>
    </xf>
    <xf numFmtId="0" fontId="4" fillId="5" borderId="97" xfId="0" applyFont="1" applyFill="1" applyBorder="1" applyAlignment="1">
      <alignment horizontal="center" vertical="center"/>
    </xf>
    <xf numFmtId="49" fontId="4" fillId="5" borderId="98" xfId="0" applyNumberFormat="1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49" fontId="7" fillId="5" borderId="19" xfId="0" applyNumberFormat="1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left" vertical="center"/>
    </xf>
    <xf numFmtId="3" fontId="7" fillId="5" borderId="20" xfId="0" applyNumberFormat="1" applyFont="1" applyFill="1" applyBorder="1" applyAlignment="1">
      <alignment/>
    </xf>
    <xf numFmtId="3" fontId="7" fillId="5" borderId="34" xfId="0" applyNumberFormat="1" applyFont="1" applyFill="1" applyBorder="1" applyAlignment="1">
      <alignment/>
    </xf>
    <xf numFmtId="3" fontId="4" fillId="5" borderId="11" xfId="0" applyNumberFormat="1" applyFont="1" applyFill="1" applyBorder="1" applyAlignment="1">
      <alignment/>
    </xf>
    <xf numFmtId="3" fontId="4" fillId="5" borderId="36" xfId="0" applyNumberFormat="1" applyFont="1" applyFill="1" applyBorder="1" applyAlignment="1">
      <alignment/>
    </xf>
    <xf numFmtId="3" fontId="4" fillId="5" borderId="14" xfId="0" applyNumberFormat="1" applyFont="1" applyFill="1" applyBorder="1" applyAlignment="1">
      <alignment/>
    </xf>
    <xf numFmtId="3" fontId="4" fillId="5" borderId="39" xfId="0" applyNumberFormat="1" applyFont="1" applyFill="1" applyBorder="1" applyAlignment="1">
      <alignment/>
    </xf>
    <xf numFmtId="3" fontId="4" fillId="5" borderId="51" xfId="0" applyNumberFormat="1" applyFont="1" applyFill="1" applyBorder="1" applyAlignment="1">
      <alignment/>
    </xf>
    <xf numFmtId="3" fontId="4" fillId="5" borderId="17" xfId="0" applyNumberFormat="1" applyFont="1" applyFill="1" applyBorder="1" applyAlignment="1">
      <alignment/>
    </xf>
    <xf numFmtId="3" fontId="4" fillId="5" borderId="42" xfId="0" applyNumberFormat="1" applyFont="1" applyFill="1" applyBorder="1" applyAlignment="1">
      <alignment/>
    </xf>
    <xf numFmtId="0" fontId="16" fillId="5" borderId="22" xfId="0" applyFont="1" applyFill="1" applyBorder="1" applyAlignment="1">
      <alignment horizontal="center" vertical="center"/>
    </xf>
    <xf numFmtId="3" fontId="7" fillId="5" borderId="51" xfId="0" applyNumberFormat="1" applyFont="1" applyFill="1" applyBorder="1" applyAlignment="1">
      <alignment/>
    </xf>
    <xf numFmtId="3" fontId="7" fillId="5" borderId="45" xfId="0" applyNumberFormat="1" applyFont="1" applyFill="1" applyBorder="1" applyAlignment="1">
      <alignment/>
    </xf>
    <xf numFmtId="0" fontId="4" fillId="5" borderId="25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vertical="center"/>
    </xf>
    <xf numFmtId="3" fontId="4" fillId="5" borderId="20" xfId="0" applyNumberFormat="1" applyFont="1" applyFill="1" applyBorder="1" applyAlignment="1">
      <alignment/>
    </xf>
    <xf numFmtId="3" fontId="7" fillId="5" borderId="11" xfId="0" applyNumberFormat="1" applyFont="1" applyFill="1" applyBorder="1" applyAlignment="1">
      <alignment/>
    </xf>
    <xf numFmtId="3" fontId="7" fillId="5" borderId="26" xfId="0" applyNumberFormat="1" applyFont="1" applyFill="1" applyBorder="1" applyAlignment="1">
      <alignment/>
    </xf>
    <xf numFmtId="3" fontId="7" fillId="5" borderId="26" xfId="0" applyNumberFormat="1" applyFont="1" applyFill="1" applyBorder="1" applyAlignment="1">
      <alignment horizontal="right"/>
    </xf>
    <xf numFmtId="0" fontId="7" fillId="5" borderId="55" xfId="0" applyFont="1" applyFill="1" applyBorder="1" applyAlignment="1">
      <alignment vertical="center"/>
    </xf>
    <xf numFmtId="3" fontId="7" fillId="5" borderId="14" xfId="0" applyNumberFormat="1" applyFont="1" applyFill="1" applyBorder="1" applyAlignment="1">
      <alignment/>
    </xf>
    <xf numFmtId="3" fontId="7" fillId="5" borderId="39" xfId="0" applyNumberFormat="1" applyFont="1" applyFill="1" applyBorder="1" applyAlignment="1">
      <alignment/>
    </xf>
    <xf numFmtId="3" fontId="7" fillId="5" borderId="9" xfId="0" applyNumberFormat="1" applyFont="1" applyFill="1" applyBorder="1" applyAlignment="1">
      <alignment/>
    </xf>
    <xf numFmtId="3" fontId="4" fillId="5" borderId="33" xfId="0" applyNumberFormat="1" applyFont="1" applyFill="1" applyBorder="1" applyAlignment="1">
      <alignment/>
    </xf>
    <xf numFmtId="3" fontId="7" fillId="5" borderId="33" xfId="0" applyNumberFormat="1" applyFont="1" applyFill="1" applyBorder="1" applyAlignment="1">
      <alignment/>
    </xf>
    <xf numFmtId="10" fontId="7" fillId="5" borderId="33" xfId="0" applyNumberFormat="1" applyFont="1" applyFill="1" applyBorder="1" applyAlignment="1">
      <alignment horizontal="center"/>
    </xf>
    <xf numFmtId="3" fontId="7" fillId="5" borderId="20" xfId="0" applyNumberFormat="1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4" fillId="4" borderId="97" xfId="0" applyFont="1" applyFill="1" applyBorder="1" applyAlignment="1">
      <alignment horizontal="center" vertical="center" wrapText="1"/>
    </xf>
    <xf numFmtId="49" fontId="4" fillId="4" borderId="98" xfId="0" applyNumberFormat="1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24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/>
    </xf>
    <xf numFmtId="49" fontId="7" fillId="4" borderId="48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164" fontId="7" fillId="4" borderId="52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horizontal="right" vertical="center"/>
    </xf>
    <xf numFmtId="3" fontId="7" fillId="4" borderId="14" xfId="0" applyNumberFormat="1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4" fillId="4" borderId="47" xfId="0" applyNumberFormat="1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horizontal="right" vertical="center"/>
    </xf>
    <xf numFmtId="0" fontId="4" fillId="4" borderId="47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3" fontId="7" fillId="4" borderId="32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vertical="center"/>
    </xf>
    <xf numFmtId="3" fontId="4" fillId="4" borderId="11" xfId="0" applyNumberFormat="1" applyFont="1" applyFill="1" applyBorder="1" applyAlignment="1">
      <alignment horizontal="right" vertical="center"/>
    </xf>
    <xf numFmtId="3" fontId="4" fillId="4" borderId="106" xfId="0" applyNumberFormat="1" applyFont="1" applyFill="1" applyBorder="1" applyAlignment="1">
      <alignment horizontal="right" vertical="center"/>
    </xf>
    <xf numFmtId="3" fontId="7" fillId="4" borderId="34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4" fillId="4" borderId="105" xfId="0" applyFont="1" applyFill="1" applyBorder="1" applyAlignment="1">
      <alignment horizontal="center" vertical="center"/>
    </xf>
    <xf numFmtId="3" fontId="4" fillId="4" borderId="51" xfId="0" applyNumberFormat="1" applyFont="1" applyFill="1" applyBorder="1" applyAlignment="1">
      <alignment horizontal="right" vertical="center"/>
    </xf>
    <xf numFmtId="16" fontId="7" fillId="4" borderId="47" xfId="0" applyNumberFormat="1" applyFont="1" applyFill="1" applyBorder="1" applyAlignment="1">
      <alignment vertical="center"/>
    </xf>
    <xf numFmtId="49" fontId="7" fillId="4" borderId="5" xfId="0" applyNumberFormat="1" applyFont="1" applyFill="1" applyBorder="1" applyAlignment="1">
      <alignment horizontal="center" vertical="center"/>
    </xf>
    <xf numFmtId="16" fontId="7" fillId="4" borderId="104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horizontal="right" vertical="center"/>
    </xf>
    <xf numFmtId="3" fontId="7" fillId="4" borderId="31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/>
    </xf>
    <xf numFmtId="49" fontId="7" fillId="4" borderId="20" xfId="0" applyNumberFormat="1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right" vertical="center"/>
    </xf>
    <xf numFmtId="3" fontId="7" fillId="4" borderId="33" xfId="0" applyNumberFormat="1" applyFont="1" applyFill="1" applyBorder="1" applyAlignment="1">
      <alignment horizontal="right" vertical="center"/>
    </xf>
    <xf numFmtId="0" fontId="4" fillId="4" borderId="52" xfId="0" applyFont="1" applyFill="1" applyBorder="1" applyAlignment="1">
      <alignment vertical="center" wrapText="1"/>
    </xf>
    <xf numFmtId="3" fontId="4" fillId="4" borderId="29" xfId="0" applyNumberFormat="1" applyFont="1" applyFill="1" applyBorder="1" applyAlignment="1">
      <alignment horizontal="right" vertical="center"/>
    </xf>
    <xf numFmtId="3" fontId="4" fillId="4" borderId="33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/>
    </xf>
    <xf numFmtId="3" fontId="4" fillId="4" borderId="34" xfId="0" applyNumberFormat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31" xfId="0" applyNumberFormat="1" applyFont="1" applyFill="1" applyBorder="1" applyAlignment="1">
      <alignment horizontal="right" vertical="center"/>
    </xf>
    <xf numFmtId="3" fontId="4" fillId="4" borderId="58" xfId="0" applyNumberFormat="1" applyFont="1" applyFill="1" applyBorder="1" applyAlignment="1">
      <alignment horizontal="right" vertical="center"/>
    </xf>
    <xf numFmtId="0" fontId="7" fillId="4" borderId="48" xfId="0" applyFont="1" applyFill="1" applyBorder="1" applyAlignment="1">
      <alignment vertical="center" wrapText="1"/>
    </xf>
    <xf numFmtId="3" fontId="4" fillId="4" borderId="24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49" fontId="4" fillId="4" borderId="27" xfId="0" applyNumberFormat="1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vertical="center"/>
    </xf>
    <xf numFmtId="3" fontId="4" fillId="4" borderId="30" xfId="0" applyNumberFormat="1" applyFont="1" applyFill="1" applyBorder="1" applyAlignment="1">
      <alignment horizontal="right" vertical="center"/>
    </xf>
    <xf numFmtId="0" fontId="7" fillId="4" borderId="86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vertical="center" wrapText="1"/>
    </xf>
    <xf numFmtId="3" fontId="7" fillId="4" borderId="51" xfId="0" applyNumberFormat="1" applyFont="1" applyFill="1" applyBorder="1" applyAlignment="1">
      <alignment horizontal="right" vertical="center"/>
    </xf>
    <xf numFmtId="3" fontId="7" fillId="4" borderId="17" xfId="0" applyNumberFormat="1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vertical="center"/>
    </xf>
    <xf numFmtId="3" fontId="7" fillId="4" borderId="36" xfId="0" applyNumberFormat="1" applyFont="1" applyFill="1" applyBorder="1" applyAlignment="1">
      <alignment horizontal="right" vertical="center"/>
    </xf>
    <xf numFmtId="3" fontId="7" fillId="4" borderId="39" xfId="0" applyNumberFormat="1" applyFont="1" applyFill="1" applyBorder="1" applyAlignment="1">
      <alignment horizontal="right" vertical="center"/>
    </xf>
    <xf numFmtId="49" fontId="7" fillId="4" borderId="4" xfId="0" applyNumberFormat="1" applyFont="1" applyFill="1" applyBorder="1" applyAlignment="1">
      <alignment horizontal="center" vertical="center"/>
    </xf>
    <xf numFmtId="3" fontId="7" fillId="4" borderId="42" xfId="0" applyNumberFormat="1" applyFont="1" applyFill="1" applyBorder="1" applyAlignment="1">
      <alignment horizontal="right" vertical="center"/>
    </xf>
    <xf numFmtId="0" fontId="4" fillId="4" borderId="22" xfId="0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49" fontId="4" fillId="4" borderId="98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left" vertical="center"/>
    </xf>
    <xf numFmtId="3" fontId="7" fillId="4" borderId="20" xfId="0" applyNumberFormat="1" applyFont="1" applyFill="1" applyBorder="1" applyAlignment="1">
      <alignment/>
    </xf>
    <xf numFmtId="3" fontId="7" fillId="4" borderId="24" xfId="0" applyNumberFormat="1" applyFont="1" applyFill="1" applyBorder="1" applyAlignment="1">
      <alignment/>
    </xf>
    <xf numFmtId="3" fontId="7" fillId="4" borderId="24" xfId="0" applyNumberFormat="1" applyFont="1" applyFill="1" applyBorder="1" applyAlignment="1">
      <alignment horizontal="right"/>
    </xf>
    <xf numFmtId="3" fontId="7" fillId="4" borderId="34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 horizontal="right"/>
    </xf>
    <xf numFmtId="3" fontId="4" fillId="4" borderId="29" xfId="0" applyNumberFormat="1" applyFont="1" applyFill="1" applyBorder="1" applyAlignment="1">
      <alignment/>
    </xf>
    <xf numFmtId="3" fontId="4" fillId="4" borderId="29" xfId="0" applyNumberFormat="1" applyFont="1" applyFill="1" applyBorder="1" applyAlignment="1">
      <alignment horizontal="right"/>
    </xf>
    <xf numFmtId="3" fontId="4" fillId="4" borderId="51" xfId="0" applyNumberFormat="1" applyFont="1" applyFill="1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4" borderId="39" xfId="0" applyNumberFormat="1" applyFont="1" applyFill="1" applyBorder="1" applyAlignment="1">
      <alignment/>
    </xf>
    <xf numFmtId="3" fontId="4" fillId="4" borderId="39" xfId="0" applyNumberFormat="1" applyFont="1" applyFill="1" applyBorder="1" applyAlignment="1">
      <alignment horizontal="right"/>
    </xf>
    <xf numFmtId="3" fontId="4" fillId="4" borderId="9" xfId="0" applyNumberFormat="1" applyFont="1" applyFill="1" applyBorder="1" applyAlignment="1">
      <alignment/>
    </xf>
    <xf numFmtId="3" fontId="4" fillId="4" borderId="46" xfId="0" applyNumberFormat="1" applyFont="1" applyFill="1" applyBorder="1" applyAlignment="1">
      <alignment/>
    </xf>
    <xf numFmtId="3" fontId="4" fillId="4" borderId="46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vertical="center"/>
    </xf>
    <xf numFmtId="0" fontId="16" fillId="4" borderId="22" xfId="0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right"/>
    </xf>
    <xf numFmtId="0" fontId="4" fillId="4" borderId="25" xfId="0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3" fontId="4" fillId="4" borderId="26" xfId="0" applyNumberFormat="1" applyFont="1" applyFill="1" applyBorder="1" applyAlignment="1">
      <alignment/>
    </xf>
    <xf numFmtId="3" fontId="4" fillId="4" borderId="49" xfId="0" applyNumberFormat="1" applyFont="1" applyFill="1" applyBorder="1" applyAlignment="1">
      <alignment/>
    </xf>
    <xf numFmtId="3" fontId="4" fillId="4" borderId="26" xfId="0" applyNumberFormat="1" applyFont="1" applyFill="1" applyBorder="1" applyAlignment="1">
      <alignment horizontal="right"/>
    </xf>
    <xf numFmtId="3" fontId="4" fillId="4" borderId="20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 horizontal="right"/>
    </xf>
    <xf numFmtId="3" fontId="7" fillId="4" borderId="26" xfId="0" applyNumberFormat="1" applyFont="1" applyFill="1" applyBorder="1" applyAlignment="1">
      <alignment/>
    </xf>
    <xf numFmtId="3" fontId="7" fillId="4" borderId="107" xfId="0" applyNumberFormat="1" applyFont="1" applyFill="1" applyBorder="1" applyAlignment="1">
      <alignment/>
    </xf>
    <xf numFmtId="3" fontId="7" fillId="4" borderId="107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0" fontId="7" fillId="4" borderId="55" xfId="0" applyFont="1" applyFill="1" applyBorder="1" applyAlignment="1">
      <alignment vertical="center"/>
    </xf>
    <xf numFmtId="3" fontId="7" fillId="4" borderId="14" xfId="0" applyNumberFormat="1" applyFont="1" applyFill="1" applyBorder="1" applyAlignment="1">
      <alignment/>
    </xf>
    <xf numFmtId="3" fontId="7" fillId="4" borderId="30" xfId="0" applyNumberFormat="1" applyFont="1" applyFill="1" applyBorder="1" applyAlignment="1">
      <alignment/>
    </xf>
    <xf numFmtId="3" fontId="7" fillId="4" borderId="30" xfId="0" applyNumberFormat="1" applyFont="1" applyFill="1" applyBorder="1" applyAlignment="1">
      <alignment horizontal="right"/>
    </xf>
    <xf numFmtId="3" fontId="7" fillId="4" borderId="51" xfId="0" applyNumberFormat="1" applyFont="1" applyFill="1" applyBorder="1" applyAlignment="1">
      <alignment/>
    </xf>
    <xf numFmtId="3" fontId="4" fillId="4" borderId="51" xfId="0" applyNumberFormat="1" applyFont="1" applyFill="1" applyBorder="1" applyAlignment="1">
      <alignment horizontal="right"/>
    </xf>
    <xf numFmtId="3" fontId="4" fillId="4" borderId="33" xfId="0" applyNumberFormat="1" applyFont="1" applyFill="1" applyBorder="1" applyAlignment="1">
      <alignment/>
    </xf>
    <xf numFmtId="3" fontId="7" fillId="4" borderId="9" xfId="0" applyNumberFormat="1" applyFont="1" applyFill="1" applyBorder="1" applyAlignment="1">
      <alignment/>
    </xf>
    <xf numFmtId="3" fontId="7" fillId="4" borderId="31" xfId="0" applyNumberFormat="1" applyFont="1" applyFill="1" applyBorder="1" applyAlignment="1">
      <alignment/>
    </xf>
    <xf numFmtId="3" fontId="7" fillId="4" borderId="31" xfId="0" applyNumberFormat="1" applyFont="1" applyFill="1" applyBorder="1" applyAlignment="1">
      <alignment horizontal="right"/>
    </xf>
    <xf numFmtId="3" fontId="7" fillId="4" borderId="33" xfId="0" applyNumberFormat="1" applyFont="1" applyFill="1" applyBorder="1" applyAlignment="1">
      <alignment/>
    </xf>
    <xf numFmtId="10" fontId="7" fillId="4" borderId="33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5" fillId="0" borderId="110" xfId="0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93" xfId="0" applyBorder="1" applyAlignment="1">
      <alignment horizontal="center"/>
    </xf>
    <xf numFmtId="0" fontId="9" fillId="0" borderId="111" xfId="0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/>
    </xf>
    <xf numFmtId="0" fontId="0" fillId="0" borderId="7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7" fillId="5" borderId="48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7" fillId="5" borderId="96" xfId="0" applyFont="1" applyFill="1" applyBorder="1" applyAlignment="1">
      <alignment horizontal="center" vertical="center"/>
    </xf>
    <xf numFmtId="0" fontId="4" fillId="5" borderId="96" xfId="0" applyFont="1" applyFill="1" applyBorder="1" applyAlignment="1">
      <alignment/>
    </xf>
    <xf numFmtId="0" fontId="0" fillId="5" borderId="96" xfId="0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7" fillId="0" borderId="96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/>
    </xf>
    <xf numFmtId="0" fontId="0" fillId="0" borderId="96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96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95" xfId="0" applyFont="1" applyBorder="1" applyAlignment="1">
      <alignment horizontal="center"/>
    </xf>
    <xf numFmtId="0" fontId="0" fillId="0" borderId="95" xfId="0" applyBorder="1" applyAlignment="1">
      <alignment/>
    </xf>
    <xf numFmtId="0" fontId="16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0" fillId="0" borderId="66" xfId="0" applyBorder="1" applyAlignment="1">
      <alignment/>
    </xf>
    <xf numFmtId="0" fontId="2" fillId="0" borderId="66" xfId="0" applyFont="1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2" fillId="0" borderId="59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99" xfId="0" applyFont="1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3" fontId="0" fillId="0" borderId="66" xfId="0" applyNumberForma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4" fillId="0" borderId="10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1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99" xfId="0" applyFont="1" applyBorder="1" applyAlignment="1">
      <alignment/>
    </xf>
    <xf numFmtId="0" fontId="4" fillId="4" borderId="14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51" xfId="0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10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workbookViewId="0" topLeftCell="A1">
      <selection activeCell="B2" sqref="B2:B73"/>
    </sheetView>
  </sheetViews>
  <sheetFormatPr defaultColWidth="9.00390625" defaultRowHeight="12.75"/>
  <cols>
    <col min="1" max="1" width="31.375" style="0" customWidth="1"/>
    <col min="2" max="2" width="29.25390625" style="0" customWidth="1"/>
    <col min="3" max="3" width="16.875" style="0" customWidth="1"/>
    <col min="4" max="4" width="14.375" style="0" customWidth="1"/>
    <col min="5" max="5" width="19.375" style="0" customWidth="1"/>
    <col min="6" max="7" width="21.625" style="0" customWidth="1"/>
    <col min="8" max="8" width="19.75390625" style="0" customWidth="1"/>
    <col min="9" max="9" width="20.125" style="0" customWidth="1"/>
    <col min="10" max="10" width="22.25390625" style="0" customWidth="1"/>
  </cols>
  <sheetData>
    <row r="1" spans="1:10" ht="13.5" thickBot="1">
      <c r="A1" s="282" t="s">
        <v>260</v>
      </c>
      <c r="B1" s="283" t="s">
        <v>261</v>
      </c>
      <c r="C1" s="284" t="s">
        <v>262</v>
      </c>
      <c r="D1" s="284" t="s">
        <v>263</v>
      </c>
      <c r="E1" s="284" t="s">
        <v>264</v>
      </c>
      <c r="F1" s="285" t="s">
        <v>265</v>
      </c>
      <c r="G1" s="286" t="s">
        <v>266</v>
      </c>
      <c r="H1" s="287" t="s">
        <v>267</v>
      </c>
      <c r="I1" s="288" t="s">
        <v>268</v>
      </c>
      <c r="J1" s="289" t="s">
        <v>269</v>
      </c>
    </row>
    <row r="2" spans="1:10" ht="12.75" customHeight="1">
      <c r="A2" s="895" t="s">
        <v>270</v>
      </c>
      <c r="B2" s="875" t="s">
        <v>271</v>
      </c>
      <c r="C2" s="290" t="s">
        <v>272</v>
      </c>
      <c r="D2" s="291"/>
      <c r="E2" s="292"/>
      <c r="F2" s="292"/>
      <c r="G2" s="293" t="s">
        <v>273</v>
      </c>
      <c r="H2" s="293"/>
      <c r="I2" s="292"/>
      <c r="J2" s="294"/>
    </row>
    <row r="3" spans="1:10" ht="12.75">
      <c r="A3" s="872"/>
      <c r="B3" s="876"/>
      <c r="C3" s="889" t="s">
        <v>274</v>
      </c>
      <c r="D3" s="887" t="s">
        <v>275</v>
      </c>
      <c r="E3" s="887" t="s">
        <v>276</v>
      </c>
      <c r="F3" s="892" t="s">
        <v>277</v>
      </c>
      <c r="G3" s="296"/>
      <c r="H3" s="297"/>
      <c r="I3" s="298"/>
      <c r="J3" s="299"/>
    </row>
    <row r="4" spans="1:10" ht="12.75">
      <c r="A4" s="872"/>
      <c r="B4" s="876"/>
      <c r="C4" s="890"/>
      <c r="D4" s="888"/>
      <c r="E4" s="888"/>
      <c r="F4" s="892"/>
      <c r="G4" s="296"/>
      <c r="H4" s="297"/>
      <c r="I4" s="298"/>
      <c r="J4" s="299"/>
    </row>
    <row r="5" spans="1:10" ht="12.75">
      <c r="A5" s="872"/>
      <c r="B5" s="876"/>
      <c r="C5" s="890"/>
      <c r="D5" s="888"/>
      <c r="E5" s="888"/>
      <c r="F5" s="892"/>
      <c r="G5" s="296"/>
      <c r="H5" s="297"/>
      <c r="I5" s="298"/>
      <c r="J5" s="299"/>
    </row>
    <row r="6" spans="1:10" ht="12.75">
      <c r="A6" s="872"/>
      <c r="B6" s="876"/>
      <c r="C6" s="890"/>
      <c r="D6" s="888"/>
      <c r="E6" s="888"/>
      <c r="F6" s="892"/>
      <c r="G6" s="296"/>
      <c r="H6" s="297"/>
      <c r="I6" s="298"/>
      <c r="J6" s="299"/>
    </row>
    <row r="7" spans="1:10" ht="25.5">
      <c r="A7" s="872"/>
      <c r="B7" s="876"/>
      <c r="C7" s="890"/>
      <c r="D7" s="888"/>
      <c r="E7" s="888"/>
      <c r="F7" s="296" t="s">
        <v>141</v>
      </c>
      <c r="G7" s="296"/>
      <c r="H7" s="297"/>
      <c r="I7" s="298"/>
      <c r="J7" s="299"/>
    </row>
    <row r="8" spans="1:10" ht="12.75">
      <c r="A8" s="872"/>
      <c r="B8" s="876"/>
      <c r="C8" s="890"/>
      <c r="D8" s="888"/>
      <c r="E8" s="888"/>
      <c r="F8" s="892" t="s">
        <v>278</v>
      </c>
      <c r="G8" s="296"/>
      <c r="H8" s="297"/>
      <c r="I8" s="298"/>
      <c r="J8" s="299"/>
    </row>
    <row r="9" spans="1:10" ht="12.75">
      <c r="A9" s="872"/>
      <c r="B9" s="876"/>
      <c r="C9" s="890"/>
      <c r="D9" s="888"/>
      <c r="E9" s="888"/>
      <c r="F9" s="892"/>
      <c r="G9" s="296"/>
      <c r="H9" s="297"/>
      <c r="I9" s="298"/>
      <c r="J9" s="299"/>
    </row>
    <row r="10" spans="1:10" ht="12.75">
      <c r="A10" s="872"/>
      <c r="B10" s="876"/>
      <c r="C10" s="890"/>
      <c r="D10" s="888"/>
      <c r="E10" s="888"/>
      <c r="F10" s="892"/>
      <c r="G10" s="296"/>
      <c r="H10" s="297"/>
      <c r="I10" s="298"/>
      <c r="J10" s="299"/>
    </row>
    <row r="11" spans="1:10" ht="25.5">
      <c r="A11" s="872"/>
      <c r="B11" s="876"/>
      <c r="C11" s="890"/>
      <c r="D11" s="888"/>
      <c r="E11" s="903"/>
      <c r="F11" s="296" t="s">
        <v>279</v>
      </c>
      <c r="G11" s="296"/>
      <c r="H11" s="297"/>
      <c r="I11" s="298"/>
      <c r="J11" s="299"/>
    </row>
    <row r="12" spans="1:10" ht="25.5">
      <c r="A12" s="872"/>
      <c r="B12" s="876"/>
      <c r="C12" s="890"/>
      <c r="D12" s="888"/>
      <c r="E12" s="906"/>
      <c r="F12" s="296" t="s">
        <v>280</v>
      </c>
      <c r="G12" s="296"/>
      <c r="H12" s="297"/>
      <c r="I12" s="298"/>
      <c r="J12" s="299"/>
    </row>
    <row r="13" spans="1:10" ht="12.75">
      <c r="A13" s="872"/>
      <c r="B13" s="876"/>
      <c r="C13" s="890"/>
      <c r="D13" s="888"/>
      <c r="E13" s="894" t="s">
        <v>281</v>
      </c>
      <c r="F13" s="297" t="s">
        <v>282</v>
      </c>
      <c r="G13" s="297"/>
      <c r="H13" s="297"/>
      <c r="I13" s="298"/>
      <c r="J13" s="299"/>
    </row>
    <row r="14" spans="1:10" ht="12.75">
      <c r="A14" s="872"/>
      <c r="B14" s="876"/>
      <c r="C14" s="890"/>
      <c r="D14" s="888"/>
      <c r="E14" s="894"/>
      <c r="F14" s="297" t="s">
        <v>283</v>
      </c>
      <c r="G14" s="297"/>
      <c r="H14" s="297"/>
      <c r="I14" s="298"/>
      <c r="J14" s="299"/>
    </row>
    <row r="15" spans="1:10" ht="12.75">
      <c r="A15" s="872"/>
      <c r="B15" s="876"/>
      <c r="C15" s="900"/>
      <c r="D15" s="903"/>
      <c r="E15" s="303" t="s">
        <v>284</v>
      </c>
      <c r="F15" s="297"/>
      <c r="G15" s="297"/>
      <c r="H15" s="297"/>
      <c r="I15" s="298"/>
      <c r="J15" s="299"/>
    </row>
    <row r="16" spans="1:10" ht="12.75">
      <c r="A16" s="872"/>
      <c r="B16" s="876"/>
      <c r="C16" s="901"/>
      <c r="D16" s="906"/>
      <c r="E16" s="303" t="s">
        <v>285</v>
      </c>
      <c r="F16" s="297"/>
      <c r="G16" s="297"/>
      <c r="H16" s="297"/>
      <c r="I16" s="298"/>
      <c r="J16" s="299"/>
    </row>
    <row r="17" spans="1:10" ht="12.75">
      <c r="A17" s="872"/>
      <c r="B17" s="876"/>
      <c r="C17" s="889" t="s">
        <v>286</v>
      </c>
      <c r="D17" s="887" t="s">
        <v>287</v>
      </c>
      <c r="E17" s="887" t="s">
        <v>276</v>
      </c>
      <c r="F17" s="892" t="s">
        <v>277</v>
      </c>
      <c r="G17" s="296"/>
      <c r="H17" s="297"/>
      <c r="I17" s="298"/>
      <c r="J17" s="299"/>
    </row>
    <row r="18" spans="1:10" ht="12.75">
      <c r="A18" s="872"/>
      <c r="B18" s="876"/>
      <c r="C18" s="888"/>
      <c r="D18" s="888"/>
      <c r="E18" s="888"/>
      <c r="F18" s="892"/>
      <c r="G18" s="296"/>
      <c r="H18" s="297"/>
      <c r="I18" s="298"/>
      <c r="J18" s="299"/>
    </row>
    <row r="19" spans="1:10" ht="12.75">
      <c r="A19" s="872"/>
      <c r="B19" s="876"/>
      <c r="C19" s="888"/>
      <c r="D19" s="888"/>
      <c r="E19" s="888"/>
      <c r="F19" s="892"/>
      <c r="G19" s="296"/>
      <c r="H19" s="297"/>
      <c r="I19" s="298"/>
      <c r="J19" s="299"/>
    </row>
    <row r="20" spans="1:10" ht="12.75">
      <c r="A20" s="872"/>
      <c r="B20" s="876"/>
      <c r="C20" s="888"/>
      <c r="D20" s="888"/>
      <c r="E20" s="888"/>
      <c r="F20" s="892"/>
      <c r="G20" s="296"/>
      <c r="H20" s="297"/>
      <c r="I20" s="298"/>
      <c r="J20" s="299"/>
    </row>
    <row r="21" spans="1:10" ht="25.5">
      <c r="A21" s="872"/>
      <c r="B21" s="876"/>
      <c r="C21" s="888"/>
      <c r="D21" s="888"/>
      <c r="E21" s="888"/>
      <c r="F21" s="296" t="s">
        <v>141</v>
      </c>
      <c r="G21" s="296"/>
      <c r="H21" s="297"/>
      <c r="I21" s="298"/>
      <c r="J21" s="299"/>
    </row>
    <row r="22" spans="1:10" ht="12.75">
      <c r="A22" s="872"/>
      <c r="B22" s="876"/>
      <c r="C22" s="888"/>
      <c r="D22" s="888"/>
      <c r="E22" s="888"/>
      <c r="F22" s="892" t="s">
        <v>278</v>
      </c>
      <c r="G22" s="296"/>
      <c r="H22" s="297"/>
      <c r="I22" s="298"/>
      <c r="J22" s="299"/>
    </row>
    <row r="23" spans="1:10" ht="12.75">
      <c r="A23" s="872"/>
      <c r="B23" s="876"/>
      <c r="C23" s="888"/>
      <c r="D23" s="888"/>
      <c r="E23" s="888"/>
      <c r="F23" s="892"/>
      <c r="G23" s="296"/>
      <c r="H23" s="297"/>
      <c r="I23" s="298"/>
      <c r="J23" s="299"/>
    </row>
    <row r="24" spans="1:10" ht="12.75">
      <c r="A24" s="872"/>
      <c r="B24" s="876"/>
      <c r="C24" s="888"/>
      <c r="D24" s="888"/>
      <c r="E24" s="888"/>
      <c r="F24" s="892"/>
      <c r="G24" s="296"/>
      <c r="H24" s="297"/>
      <c r="I24" s="298"/>
      <c r="J24" s="299"/>
    </row>
    <row r="25" spans="1:10" ht="29.25" customHeight="1">
      <c r="A25" s="872"/>
      <c r="B25" s="876"/>
      <c r="C25" s="888"/>
      <c r="D25" s="888"/>
      <c r="E25" s="903"/>
      <c r="F25" s="296" t="s">
        <v>279</v>
      </c>
      <c r="G25" s="296"/>
      <c r="H25" s="297"/>
      <c r="I25" s="298"/>
      <c r="J25" s="299"/>
    </row>
    <row r="26" spans="1:10" ht="25.5">
      <c r="A26" s="872"/>
      <c r="B26" s="876"/>
      <c r="C26" s="888"/>
      <c r="D26" s="888"/>
      <c r="E26" s="906"/>
      <c r="F26" s="296" t="s">
        <v>280</v>
      </c>
      <c r="G26" s="296"/>
      <c r="H26" s="297"/>
      <c r="I26" s="298"/>
      <c r="J26" s="299"/>
    </row>
    <row r="27" spans="1:10" ht="12.75">
      <c r="A27" s="872"/>
      <c r="B27" s="876"/>
      <c r="C27" s="888"/>
      <c r="D27" s="888"/>
      <c r="E27" s="894" t="s">
        <v>281</v>
      </c>
      <c r="F27" s="297" t="s">
        <v>282</v>
      </c>
      <c r="G27" s="297"/>
      <c r="H27" s="297"/>
      <c r="I27" s="298"/>
      <c r="J27" s="299"/>
    </row>
    <row r="28" spans="1:10" ht="12.75">
      <c r="A28" s="872"/>
      <c r="B28" s="876"/>
      <c r="C28" s="888"/>
      <c r="D28" s="888"/>
      <c r="E28" s="894"/>
      <c r="F28" s="297" t="s">
        <v>283</v>
      </c>
      <c r="G28" s="297"/>
      <c r="H28" s="297"/>
      <c r="I28" s="298"/>
      <c r="J28" s="299"/>
    </row>
    <row r="29" spans="1:10" ht="12.75">
      <c r="A29" s="872"/>
      <c r="B29" s="876"/>
      <c r="C29" s="903"/>
      <c r="D29" s="903"/>
      <c r="E29" s="303" t="s">
        <v>284</v>
      </c>
      <c r="F29" s="306"/>
      <c r="G29" s="306"/>
      <c r="H29" s="297"/>
      <c r="I29" s="298"/>
      <c r="J29" s="299"/>
    </row>
    <row r="30" spans="1:10" ht="12.75">
      <c r="A30" s="872"/>
      <c r="B30" s="876"/>
      <c r="C30" s="906"/>
      <c r="D30" s="906"/>
      <c r="E30" s="303" t="s">
        <v>285</v>
      </c>
      <c r="F30" s="306"/>
      <c r="G30" s="306"/>
      <c r="H30" s="297"/>
      <c r="I30" s="298"/>
      <c r="J30" s="299"/>
    </row>
    <row r="31" spans="1:10" ht="12.75">
      <c r="A31" s="872"/>
      <c r="B31" s="876"/>
      <c r="C31" s="889" t="s">
        <v>288</v>
      </c>
      <c r="D31" s="889" t="s">
        <v>289</v>
      </c>
      <c r="E31" s="887" t="s">
        <v>276</v>
      </c>
      <c r="F31" s="889" t="s">
        <v>277</v>
      </c>
      <c r="G31" s="295"/>
      <c r="H31" s="297"/>
      <c r="I31" s="298"/>
      <c r="J31" s="299"/>
    </row>
    <row r="32" spans="1:10" ht="12.75">
      <c r="A32" s="872"/>
      <c r="B32" s="876"/>
      <c r="C32" s="888"/>
      <c r="D32" s="888"/>
      <c r="E32" s="888"/>
      <c r="F32" s="890"/>
      <c r="G32" s="300"/>
      <c r="H32" s="297"/>
      <c r="I32" s="298"/>
      <c r="J32" s="299"/>
    </row>
    <row r="33" spans="1:10" ht="12.75">
      <c r="A33" s="872"/>
      <c r="B33" s="876"/>
      <c r="C33" s="888"/>
      <c r="D33" s="888"/>
      <c r="E33" s="888"/>
      <c r="F33" s="890"/>
      <c r="G33" s="300"/>
      <c r="H33" s="297"/>
      <c r="I33" s="298"/>
      <c r="J33" s="299"/>
    </row>
    <row r="34" spans="1:10" ht="12.75">
      <c r="A34" s="872"/>
      <c r="B34" s="876"/>
      <c r="C34" s="888"/>
      <c r="D34" s="888"/>
      <c r="E34" s="888"/>
      <c r="F34" s="891"/>
      <c r="G34" s="307"/>
      <c r="H34" s="297"/>
      <c r="I34" s="298"/>
      <c r="J34" s="299"/>
    </row>
    <row r="35" spans="1:10" ht="25.5">
      <c r="A35" s="872"/>
      <c r="B35" s="876"/>
      <c r="C35" s="888"/>
      <c r="D35" s="888"/>
      <c r="E35" s="888"/>
      <c r="F35" s="296" t="s">
        <v>141</v>
      </c>
      <c r="G35" s="296"/>
      <c r="H35" s="297"/>
      <c r="I35" s="298"/>
      <c r="J35" s="299"/>
    </row>
    <row r="36" spans="1:10" ht="12.75">
      <c r="A36" s="872"/>
      <c r="B36" s="876"/>
      <c r="C36" s="888"/>
      <c r="D36" s="888"/>
      <c r="E36" s="888"/>
      <c r="F36" s="892" t="s">
        <v>278</v>
      </c>
      <c r="G36" s="295"/>
      <c r="H36" s="297"/>
      <c r="I36" s="298"/>
      <c r="J36" s="299"/>
    </row>
    <row r="37" spans="1:10" ht="12.75">
      <c r="A37" s="872"/>
      <c r="B37" s="876"/>
      <c r="C37" s="888"/>
      <c r="D37" s="888"/>
      <c r="E37" s="888"/>
      <c r="F37" s="892"/>
      <c r="G37" s="300"/>
      <c r="H37" s="297"/>
      <c r="I37" s="298"/>
      <c r="J37" s="299"/>
    </row>
    <row r="38" spans="1:10" ht="12.75">
      <c r="A38" s="872"/>
      <c r="B38" s="876"/>
      <c r="C38" s="888"/>
      <c r="D38" s="888"/>
      <c r="E38" s="888"/>
      <c r="F38" s="892"/>
      <c r="G38" s="307"/>
      <c r="H38" s="297"/>
      <c r="I38" s="298"/>
      <c r="J38" s="299"/>
    </row>
    <row r="39" spans="1:10" ht="28.5" customHeight="1">
      <c r="A39" s="872"/>
      <c r="B39" s="876"/>
      <c r="C39" s="888"/>
      <c r="D39" s="888"/>
      <c r="E39" s="903"/>
      <c r="F39" s="296" t="s">
        <v>279</v>
      </c>
      <c r="G39" s="307"/>
      <c r="H39" s="297"/>
      <c r="I39" s="298"/>
      <c r="J39" s="299"/>
    </row>
    <row r="40" spans="1:10" ht="25.5">
      <c r="A40" s="872"/>
      <c r="B40" s="876"/>
      <c r="C40" s="888"/>
      <c r="D40" s="888"/>
      <c r="E40" s="906"/>
      <c r="F40" s="296" t="s">
        <v>280</v>
      </c>
      <c r="G40" s="307"/>
      <c r="H40" s="297"/>
      <c r="I40" s="298"/>
      <c r="J40" s="299"/>
    </row>
    <row r="41" spans="1:10" ht="12.75">
      <c r="A41" s="872"/>
      <c r="B41" s="876"/>
      <c r="C41" s="888"/>
      <c r="D41" s="888"/>
      <c r="E41" s="893" t="s">
        <v>281</v>
      </c>
      <c r="F41" s="297" t="s">
        <v>282</v>
      </c>
      <c r="G41" s="297"/>
      <c r="H41" s="297"/>
      <c r="I41" s="298"/>
      <c r="J41" s="299"/>
    </row>
    <row r="42" spans="1:10" ht="12.75">
      <c r="A42" s="872"/>
      <c r="B42" s="876"/>
      <c r="C42" s="888"/>
      <c r="D42" s="888"/>
      <c r="E42" s="887"/>
      <c r="F42" s="306" t="s">
        <v>283</v>
      </c>
      <c r="G42" s="306"/>
      <c r="H42" s="306"/>
      <c r="I42" s="309"/>
      <c r="J42" s="299"/>
    </row>
    <row r="43" spans="1:10" ht="12.75">
      <c r="A43" s="872"/>
      <c r="B43" s="876"/>
      <c r="C43" s="903"/>
      <c r="D43" s="903"/>
      <c r="E43" s="308" t="s">
        <v>284</v>
      </c>
      <c r="F43" s="297"/>
      <c r="G43" s="297"/>
      <c r="H43" s="297"/>
      <c r="I43" s="298"/>
      <c r="J43" s="299"/>
    </row>
    <row r="44" spans="1:10" ht="13.5" thickBot="1">
      <c r="A44" s="872"/>
      <c r="B44" s="876"/>
      <c r="C44" s="886"/>
      <c r="D44" s="886"/>
      <c r="E44" s="310" t="s">
        <v>285</v>
      </c>
      <c r="F44" s="311"/>
      <c r="G44" s="311"/>
      <c r="H44" s="312"/>
      <c r="I44" s="291"/>
      <c r="J44" s="313"/>
    </row>
    <row r="45" spans="1:10" ht="25.5">
      <c r="A45" s="872"/>
      <c r="B45" s="876"/>
      <c r="C45" s="314" t="s">
        <v>290</v>
      </c>
      <c r="D45" s="44"/>
      <c r="E45" s="44"/>
      <c r="F45" s="44"/>
      <c r="G45" s="315" t="s">
        <v>273</v>
      </c>
      <c r="H45" s="316"/>
      <c r="I45" s="317"/>
      <c r="J45" s="294"/>
    </row>
    <row r="46" spans="1:10" ht="12.75">
      <c r="A46" s="872"/>
      <c r="B46" s="876"/>
      <c r="C46" s="899" t="s">
        <v>291</v>
      </c>
      <c r="D46" s="902" t="s">
        <v>275</v>
      </c>
      <c r="E46" s="902" t="s">
        <v>276</v>
      </c>
      <c r="F46" s="904" t="s">
        <v>277</v>
      </c>
      <c r="G46" s="320"/>
      <c r="H46" s="321"/>
      <c r="I46" s="322"/>
      <c r="J46" s="299"/>
    </row>
    <row r="47" spans="1:10" ht="12.75">
      <c r="A47" s="872"/>
      <c r="B47" s="876"/>
      <c r="C47" s="903"/>
      <c r="D47" s="903"/>
      <c r="E47" s="903"/>
      <c r="F47" s="904"/>
      <c r="G47" s="320"/>
      <c r="H47" s="321"/>
      <c r="I47" s="322"/>
      <c r="J47" s="299"/>
    </row>
    <row r="48" spans="1:10" ht="12.75">
      <c r="A48" s="872"/>
      <c r="B48" s="876"/>
      <c r="C48" s="903"/>
      <c r="D48" s="903"/>
      <c r="E48" s="903"/>
      <c r="F48" s="904"/>
      <c r="G48" s="320"/>
      <c r="H48" s="321"/>
      <c r="I48" s="322"/>
      <c r="J48" s="299"/>
    </row>
    <row r="49" spans="1:10" ht="12.75">
      <c r="A49" s="872"/>
      <c r="B49" s="876"/>
      <c r="C49" s="903"/>
      <c r="D49" s="903"/>
      <c r="E49" s="903"/>
      <c r="F49" s="904"/>
      <c r="G49" s="320"/>
      <c r="H49" s="321"/>
      <c r="I49" s="322"/>
      <c r="J49" s="299"/>
    </row>
    <row r="50" spans="1:10" ht="25.5">
      <c r="A50" s="872"/>
      <c r="B50" s="876"/>
      <c r="C50" s="903"/>
      <c r="D50" s="903"/>
      <c r="E50" s="903"/>
      <c r="F50" s="320" t="s">
        <v>141</v>
      </c>
      <c r="G50" s="320"/>
      <c r="H50" s="321"/>
      <c r="I50" s="322"/>
      <c r="J50" s="299"/>
    </row>
    <row r="51" spans="1:10" ht="12.75">
      <c r="A51" s="872"/>
      <c r="B51" s="876"/>
      <c r="C51" s="903"/>
      <c r="D51" s="903"/>
      <c r="E51" s="903"/>
      <c r="F51" s="904" t="s">
        <v>278</v>
      </c>
      <c r="G51" s="320"/>
      <c r="H51" s="321"/>
      <c r="I51" s="322"/>
      <c r="J51" s="299"/>
    </row>
    <row r="52" spans="1:10" ht="12.75">
      <c r="A52" s="872"/>
      <c r="B52" s="876"/>
      <c r="C52" s="903"/>
      <c r="D52" s="903"/>
      <c r="E52" s="903"/>
      <c r="F52" s="904"/>
      <c r="G52" s="320"/>
      <c r="H52" s="321"/>
      <c r="I52" s="322"/>
      <c r="J52" s="299"/>
    </row>
    <row r="53" spans="1:10" ht="12.75">
      <c r="A53" s="872"/>
      <c r="B53" s="876"/>
      <c r="C53" s="903"/>
      <c r="D53" s="903"/>
      <c r="E53" s="903"/>
      <c r="F53" s="904"/>
      <c r="G53" s="320"/>
      <c r="H53" s="321"/>
      <c r="I53" s="322"/>
      <c r="J53" s="299"/>
    </row>
    <row r="54" spans="1:10" ht="31.5" customHeight="1">
      <c r="A54" s="872"/>
      <c r="B54" s="876"/>
      <c r="C54" s="903"/>
      <c r="D54" s="903"/>
      <c r="E54" s="903"/>
      <c r="F54" s="320" t="s">
        <v>279</v>
      </c>
      <c r="G54" s="320"/>
      <c r="H54" s="321"/>
      <c r="I54" s="322"/>
      <c r="J54" s="299"/>
    </row>
    <row r="55" spans="1:10" ht="25.5">
      <c r="A55" s="872"/>
      <c r="B55" s="876"/>
      <c r="C55" s="903"/>
      <c r="D55" s="903"/>
      <c r="E55" s="906"/>
      <c r="F55" s="320" t="s">
        <v>280</v>
      </c>
      <c r="G55" s="320"/>
      <c r="H55" s="321"/>
      <c r="I55" s="322"/>
      <c r="J55" s="299"/>
    </row>
    <row r="56" spans="1:10" ht="12.75">
      <c r="A56" s="872"/>
      <c r="B56" s="876"/>
      <c r="C56" s="903"/>
      <c r="D56" s="903"/>
      <c r="E56" s="905" t="s">
        <v>281</v>
      </c>
      <c r="F56" s="321" t="s">
        <v>282</v>
      </c>
      <c r="G56" s="321"/>
      <c r="H56" s="321"/>
      <c r="I56" s="322"/>
      <c r="J56" s="299"/>
    </row>
    <row r="57" spans="1:10" ht="12.75">
      <c r="A57" s="872"/>
      <c r="B57" s="876"/>
      <c r="C57" s="903"/>
      <c r="D57" s="903"/>
      <c r="E57" s="905"/>
      <c r="F57" s="321" t="s">
        <v>283</v>
      </c>
      <c r="G57" s="321"/>
      <c r="H57" s="321"/>
      <c r="I57" s="322"/>
      <c r="J57" s="299"/>
    </row>
    <row r="58" spans="1:10" ht="12.75">
      <c r="A58" s="872"/>
      <c r="B58" s="876"/>
      <c r="C58" s="903"/>
      <c r="D58" s="903"/>
      <c r="E58" s="319" t="s">
        <v>284</v>
      </c>
      <c r="F58" s="324"/>
      <c r="G58" s="324"/>
      <c r="H58" s="321"/>
      <c r="I58" s="322"/>
      <c r="J58" s="299"/>
    </row>
    <row r="59" spans="1:10" ht="12.75">
      <c r="A59" s="872"/>
      <c r="B59" s="876"/>
      <c r="C59" s="906"/>
      <c r="D59" s="906"/>
      <c r="E59" s="319" t="s">
        <v>285</v>
      </c>
      <c r="F59" s="324"/>
      <c r="G59" s="324"/>
      <c r="H59" s="321"/>
      <c r="I59" s="322"/>
      <c r="J59" s="299"/>
    </row>
    <row r="60" spans="1:10" ht="12.75">
      <c r="A60" s="872"/>
      <c r="B60" s="876"/>
      <c r="C60" s="899" t="s">
        <v>292</v>
      </c>
      <c r="D60" s="899" t="s">
        <v>289</v>
      </c>
      <c r="E60" s="902" t="s">
        <v>276</v>
      </c>
      <c r="F60" s="899" t="s">
        <v>277</v>
      </c>
      <c r="G60" s="318"/>
      <c r="H60" s="321"/>
      <c r="I60" s="322"/>
      <c r="J60" s="299"/>
    </row>
    <row r="61" spans="1:10" ht="12.75">
      <c r="A61" s="872"/>
      <c r="B61" s="876"/>
      <c r="C61" s="903"/>
      <c r="D61" s="903"/>
      <c r="E61" s="903"/>
      <c r="F61" s="900"/>
      <c r="G61" s="304"/>
      <c r="H61" s="321"/>
      <c r="I61" s="322"/>
      <c r="J61" s="299"/>
    </row>
    <row r="62" spans="1:10" ht="12.75">
      <c r="A62" s="872"/>
      <c r="B62" s="876"/>
      <c r="C62" s="903"/>
      <c r="D62" s="903"/>
      <c r="E62" s="903"/>
      <c r="F62" s="900"/>
      <c r="G62" s="304"/>
      <c r="H62" s="321"/>
      <c r="I62" s="322"/>
      <c r="J62" s="299"/>
    </row>
    <row r="63" spans="1:10" ht="12.75">
      <c r="A63" s="872"/>
      <c r="B63" s="876"/>
      <c r="C63" s="903"/>
      <c r="D63" s="903"/>
      <c r="E63" s="903"/>
      <c r="F63" s="901"/>
      <c r="G63" s="305"/>
      <c r="H63" s="321"/>
      <c r="I63" s="322"/>
      <c r="J63" s="299"/>
    </row>
    <row r="64" spans="1:10" ht="25.5">
      <c r="A64" s="872"/>
      <c r="B64" s="876"/>
      <c r="C64" s="903"/>
      <c r="D64" s="903"/>
      <c r="E64" s="903"/>
      <c r="F64" s="320" t="s">
        <v>141</v>
      </c>
      <c r="G64" s="320"/>
      <c r="H64" s="321"/>
      <c r="I64" s="322"/>
      <c r="J64" s="299"/>
    </row>
    <row r="65" spans="1:10" ht="12.75">
      <c r="A65" s="872"/>
      <c r="B65" s="876"/>
      <c r="C65" s="903"/>
      <c r="D65" s="903"/>
      <c r="E65" s="903"/>
      <c r="F65" s="899" t="s">
        <v>278</v>
      </c>
      <c r="G65" s="318"/>
      <c r="H65" s="321"/>
      <c r="I65" s="322"/>
      <c r="J65" s="299"/>
    </row>
    <row r="66" spans="1:10" ht="12.75">
      <c r="A66" s="872"/>
      <c r="B66" s="876"/>
      <c r="C66" s="903"/>
      <c r="D66" s="903"/>
      <c r="E66" s="903"/>
      <c r="F66" s="900"/>
      <c r="G66" s="304"/>
      <c r="H66" s="321"/>
      <c r="I66" s="322"/>
      <c r="J66" s="299"/>
    </row>
    <row r="67" spans="1:10" ht="12.75">
      <c r="A67" s="872"/>
      <c r="B67" s="876"/>
      <c r="C67" s="903"/>
      <c r="D67" s="903"/>
      <c r="E67" s="903"/>
      <c r="F67" s="901"/>
      <c r="G67" s="305"/>
      <c r="H67" s="321"/>
      <c r="I67" s="322"/>
      <c r="J67" s="299"/>
    </row>
    <row r="68" spans="1:10" ht="30" customHeight="1">
      <c r="A68" s="872"/>
      <c r="B68" s="876"/>
      <c r="C68" s="903"/>
      <c r="D68" s="903"/>
      <c r="E68" s="903"/>
      <c r="F68" s="305" t="s">
        <v>279</v>
      </c>
      <c r="G68" s="305"/>
      <c r="H68" s="321"/>
      <c r="I68" s="322"/>
      <c r="J68" s="299"/>
    </row>
    <row r="69" spans="1:10" ht="25.5">
      <c r="A69" s="872"/>
      <c r="B69" s="876"/>
      <c r="C69" s="903"/>
      <c r="D69" s="903"/>
      <c r="E69" s="906"/>
      <c r="F69" s="305" t="s">
        <v>280</v>
      </c>
      <c r="G69" s="305"/>
      <c r="H69" s="321"/>
      <c r="I69" s="322"/>
      <c r="J69" s="299"/>
    </row>
    <row r="70" spans="1:10" ht="12.75">
      <c r="A70" s="872"/>
      <c r="B70" s="876"/>
      <c r="C70" s="903"/>
      <c r="D70" s="903"/>
      <c r="E70" s="902" t="s">
        <v>281</v>
      </c>
      <c r="F70" s="321" t="s">
        <v>282</v>
      </c>
      <c r="G70" s="321"/>
      <c r="H70" s="321"/>
      <c r="I70" s="322"/>
      <c r="J70" s="299"/>
    </row>
    <row r="71" spans="1:10" ht="12.75">
      <c r="A71" s="872"/>
      <c r="B71" s="876"/>
      <c r="C71" s="903"/>
      <c r="D71" s="903"/>
      <c r="E71" s="903"/>
      <c r="F71" s="324" t="s">
        <v>283</v>
      </c>
      <c r="G71" s="324"/>
      <c r="H71" s="321"/>
      <c r="I71" s="322"/>
      <c r="J71" s="299"/>
    </row>
    <row r="72" spans="1:10" ht="12.75">
      <c r="A72" s="872"/>
      <c r="B72" s="876"/>
      <c r="C72" s="903"/>
      <c r="D72" s="903"/>
      <c r="E72" s="308" t="s">
        <v>284</v>
      </c>
      <c r="F72" s="297"/>
      <c r="G72" s="297"/>
      <c r="H72" s="321"/>
      <c r="I72" s="322"/>
      <c r="J72" s="299"/>
    </row>
    <row r="73" spans="1:10" ht="13.5" thickBot="1">
      <c r="A73" s="872"/>
      <c r="B73" s="877"/>
      <c r="C73" s="886"/>
      <c r="D73" s="886"/>
      <c r="E73" s="310" t="s">
        <v>285</v>
      </c>
      <c r="F73" s="311"/>
      <c r="G73" s="311"/>
      <c r="H73" s="325"/>
      <c r="I73" s="326"/>
      <c r="J73" s="313"/>
    </row>
    <row r="74" spans="1:10" ht="12.75">
      <c r="A74" s="872"/>
      <c r="B74" s="896" t="s">
        <v>293</v>
      </c>
      <c r="C74" s="327" t="s">
        <v>272</v>
      </c>
      <c r="D74" s="44"/>
      <c r="E74" s="44"/>
      <c r="F74" s="44"/>
      <c r="G74" s="315" t="s">
        <v>273</v>
      </c>
      <c r="H74" s="328"/>
      <c r="I74" s="329"/>
      <c r="J74" s="294"/>
    </row>
    <row r="75" spans="1:10" ht="12.75">
      <c r="A75" s="872"/>
      <c r="B75" s="897"/>
      <c r="C75" s="899" t="s">
        <v>294</v>
      </c>
      <c r="D75" s="902" t="s">
        <v>295</v>
      </c>
      <c r="E75" s="902" t="s">
        <v>276</v>
      </c>
      <c r="F75" s="899" t="s">
        <v>277</v>
      </c>
      <c r="G75" s="318"/>
      <c r="H75" s="321"/>
      <c r="I75" s="322"/>
      <c r="J75" s="299"/>
    </row>
    <row r="76" spans="1:10" ht="12.75">
      <c r="A76" s="872"/>
      <c r="B76" s="897"/>
      <c r="C76" s="903"/>
      <c r="D76" s="903"/>
      <c r="E76" s="903"/>
      <c r="F76" s="900"/>
      <c r="G76" s="304"/>
      <c r="H76" s="321"/>
      <c r="I76" s="322"/>
      <c r="J76" s="299"/>
    </row>
    <row r="77" spans="1:10" ht="12.75">
      <c r="A77" s="872"/>
      <c r="B77" s="897"/>
      <c r="C77" s="903"/>
      <c r="D77" s="903"/>
      <c r="E77" s="903"/>
      <c r="F77" s="900"/>
      <c r="G77" s="304"/>
      <c r="H77" s="321"/>
      <c r="I77" s="322"/>
      <c r="J77" s="299"/>
    </row>
    <row r="78" spans="1:10" ht="12.75">
      <c r="A78" s="872"/>
      <c r="B78" s="897"/>
      <c r="C78" s="903"/>
      <c r="D78" s="903"/>
      <c r="E78" s="903"/>
      <c r="F78" s="901"/>
      <c r="G78" s="305"/>
      <c r="H78" s="321"/>
      <c r="I78" s="322"/>
      <c r="J78" s="299"/>
    </row>
    <row r="79" spans="1:10" ht="25.5">
      <c r="A79" s="872"/>
      <c r="B79" s="897"/>
      <c r="C79" s="903"/>
      <c r="D79" s="903"/>
      <c r="E79" s="903"/>
      <c r="F79" s="320" t="s">
        <v>141</v>
      </c>
      <c r="G79" s="320"/>
      <c r="H79" s="321"/>
      <c r="I79" s="322"/>
      <c r="J79" s="299"/>
    </row>
    <row r="80" spans="1:10" ht="12.75">
      <c r="A80" s="872"/>
      <c r="B80" s="897"/>
      <c r="C80" s="903"/>
      <c r="D80" s="903"/>
      <c r="E80" s="903"/>
      <c r="F80" s="899" t="s">
        <v>278</v>
      </c>
      <c r="G80" s="318"/>
      <c r="H80" s="321"/>
      <c r="I80" s="322"/>
      <c r="J80" s="299"/>
    </row>
    <row r="81" spans="1:10" ht="12.75">
      <c r="A81" s="872"/>
      <c r="B81" s="897"/>
      <c r="C81" s="903"/>
      <c r="D81" s="903"/>
      <c r="E81" s="903"/>
      <c r="F81" s="900"/>
      <c r="G81" s="304"/>
      <c r="H81" s="321"/>
      <c r="I81" s="322"/>
      <c r="J81" s="299"/>
    </row>
    <row r="82" spans="1:10" ht="12.75">
      <c r="A82" s="872"/>
      <c r="B82" s="897"/>
      <c r="C82" s="903"/>
      <c r="D82" s="903"/>
      <c r="E82" s="903"/>
      <c r="F82" s="901"/>
      <c r="G82" s="305"/>
      <c r="H82" s="321"/>
      <c r="I82" s="322"/>
      <c r="J82" s="299"/>
    </row>
    <row r="83" spans="1:10" ht="28.5" customHeight="1">
      <c r="A83" s="872"/>
      <c r="B83" s="897"/>
      <c r="C83" s="903"/>
      <c r="D83" s="903"/>
      <c r="E83" s="903"/>
      <c r="F83" s="305" t="s">
        <v>279</v>
      </c>
      <c r="G83" s="305"/>
      <c r="H83" s="321"/>
      <c r="I83" s="322"/>
      <c r="J83" s="299"/>
    </row>
    <row r="84" spans="1:10" ht="25.5">
      <c r="A84" s="872"/>
      <c r="B84" s="897"/>
      <c r="C84" s="903"/>
      <c r="D84" s="903"/>
      <c r="E84" s="906"/>
      <c r="F84" s="305" t="s">
        <v>280</v>
      </c>
      <c r="G84" s="305"/>
      <c r="H84" s="321"/>
      <c r="I84" s="322"/>
      <c r="J84" s="299"/>
    </row>
    <row r="85" spans="1:10" ht="12.75">
      <c r="A85" s="872"/>
      <c r="B85" s="897"/>
      <c r="C85" s="903"/>
      <c r="D85" s="903"/>
      <c r="E85" s="905" t="s">
        <v>281</v>
      </c>
      <c r="F85" s="321" t="s">
        <v>282</v>
      </c>
      <c r="G85" s="321"/>
      <c r="H85" s="321"/>
      <c r="I85" s="322"/>
      <c r="J85" s="299"/>
    </row>
    <row r="86" spans="1:10" ht="12.75">
      <c r="A86" s="872"/>
      <c r="B86" s="897"/>
      <c r="C86" s="903"/>
      <c r="D86" s="903"/>
      <c r="E86" s="905"/>
      <c r="F86" s="321" t="s">
        <v>283</v>
      </c>
      <c r="G86" s="321"/>
      <c r="H86" s="321"/>
      <c r="I86" s="322"/>
      <c r="J86" s="299"/>
    </row>
    <row r="87" spans="1:10" ht="12.75">
      <c r="A87" s="872"/>
      <c r="B87" s="897"/>
      <c r="C87" s="903"/>
      <c r="D87" s="903"/>
      <c r="E87" s="319" t="s">
        <v>284</v>
      </c>
      <c r="F87" s="324"/>
      <c r="G87" s="324"/>
      <c r="H87" s="321"/>
      <c r="I87" s="322"/>
      <c r="J87" s="299"/>
    </row>
    <row r="88" spans="1:10" ht="12.75">
      <c r="A88" s="872"/>
      <c r="B88" s="897"/>
      <c r="C88" s="906"/>
      <c r="D88" s="906"/>
      <c r="E88" s="319" t="s">
        <v>285</v>
      </c>
      <c r="F88" s="324"/>
      <c r="G88" s="324"/>
      <c r="H88" s="321"/>
      <c r="I88" s="322"/>
      <c r="J88" s="299"/>
    </row>
    <row r="89" spans="1:10" ht="12.75">
      <c r="A89" s="872"/>
      <c r="B89" s="897"/>
      <c r="C89" s="899" t="s">
        <v>296</v>
      </c>
      <c r="D89" s="902" t="s">
        <v>287</v>
      </c>
      <c r="E89" s="902" t="s">
        <v>276</v>
      </c>
      <c r="F89" s="899" t="s">
        <v>277</v>
      </c>
      <c r="G89" s="318"/>
      <c r="H89" s="321"/>
      <c r="I89" s="322"/>
      <c r="J89" s="299"/>
    </row>
    <row r="90" spans="1:10" ht="12.75">
      <c r="A90" s="872"/>
      <c r="B90" s="897"/>
      <c r="C90" s="903"/>
      <c r="D90" s="903"/>
      <c r="E90" s="903"/>
      <c r="F90" s="900"/>
      <c r="G90" s="304"/>
      <c r="H90" s="321"/>
      <c r="I90" s="322"/>
      <c r="J90" s="299"/>
    </row>
    <row r="91" spans="1:10" ht="12.75">
      <c r="A91" s="872"/>
      <c r="B91" s="897"/>
      <c r="C91" s="903"/>
      <c r="D91" s="903"/>
      <c r="E91" s="903"/>
      <c r="F91" s="900"/>
      <c r="G91" s="304"/>
      <c r="H91" s="321"/>
      <c r="I91" s="322"/>
      <c r="J91" s="299"/>
    </row>
    <row r="92" spans="1:10" ht="12.75">
      <c r="A92" s="872"/>
      <c r="B92" s="897"/>
      <c r="C92" s="903"/>
      <c r="D92" s="903"/>
      <c r="E92" s="903"/>
      <c r="F92" s="901"/>
      <c r="G92" s="305"/>
      <c r="H92" s="321"/>
      <c r="I92" s="322"/>
      <c r="J92" s="299"/>
    </row>
    <row r="93" spans="1:10" ht="25.5">
      <c r="A93" s="872"/>
      <c r="B93" s="897"/>
      <c r="C93" s="903"/>
      <c r="D93" s="903"/>
      <c r="E93" s="903"/>
      <c r="F93" s="320" t="s">
        <v>141</v>
      </c>
      <c r="G93" s="320"/>
      <c r="H93" s="321"/>
      <c r="I93" s="322"/>
      <c r="J93" s="299"/>
    </row>
    <row r="94" spans="1:10" ht="12.75">
      <c r="A94" s="872"/>
      <c r="B94" s="897"/>
      <c r="C94" s="903"/>
      <c r="D94" s="903"/>
      <c r="E94" s="903"/>
      <c r="F94" s="899" t="s">
        <v>278</v>
      </c>
      <c r="G94" s="318"/>
      <c r="H94" s="321"/>
      <c r="I94" s="322"/>
      <c r="J94" s="299"/>
    </row>
    <row r="95" spans="1:10" ht="12.75">
      <c r="A95" s="872"/>
      <c r="B95" s="897"/>
      <c r="C95" s="903"/>
      <c r="D95" s="903"/>
      <c r="E95" s="903"/>
      <c r="F95" s="900"/>
      <c r="G95" s="304"/>
      <c r="H95" s="321"/>
      <c r="I95" s="322"/>
      <c r="J95" s="299"/>
    </row>
    <row r="96" spans="1:10" ht="12.75">
      <c r="A96" s="872"/>
      <c r="B96" s="897"/>
      <c r="C96" s="903"/>
      <c r="D96" s="903"/>
      <c r="E96" s="903"/>
      <c r="F96" s="901"/>
      <c r="G96" s="305"/>
      <c r="H96" s="321"/>
      <c r="I96" s="322"/>
      <c r="J96" s="299"/>
    </row>
    <row r="97" spans="1:10" ht="29.25" customHeight="1">
      <c r="A97" s="872"/>
      <c r="B97" s="897"/>
      <c r="C97" s="903"/>
      <c r="D97" s="903"/>
      <c r="E97" s="903"/>
      <c r="F97" s="305" t="s">
        <v>279</v>
      </c>
      <c r="G97" s="305"/>
      <c r="H97" s="321"/>
      <c r="I97" s="322"/>
      <c r="J97" s="299"/>
    </row>
    <row r="98" spans="1:10" ht="25.5">
      <c r="A98" s="872"/>
      <c r="B98" s="897"/>
      <c r="C98" s="903"/>
      <c r="D98" s="903"/>
      <c r="E98" s="906"/>
      <c r="F98" s="305" t="s">
        <v>280</v>
      </c>
      <c r="G98" s="305"/>
      <c r="H98" s="321"/>
      <c r="I98" s="322"/>
      <c r="J98" s="299"/>
    </row>
    <row r="99" spans="1:10" ht="12.75">
      <c r="A99" s="872"/>
      <c r="B99" s="897"/>
      <c r="C99" s="903"/>
      <c r="D99" s="903"/>
      <c r="E99" s="902" t="s">
        <v>281</v>
      </c>
      <c r="F99" s="321" t="s">
        <v>282</v>
      </c>
      <c r="G99" s="321"/>
      <c r="H99" s="321"/>
      <c r="I99" s="322"/>
      <c r="J99" s="299"/>
    </row>
    <row r="100" spans="1:10" ht="12.75">
      <c r="A100" s="872"/>
      <c r="B100" s="897"/>
      <c r="C100" s="903"/>
      <c r="D100" s="903"/>
      <c r="E100" s="906"/>
      <c r="F100" s="321" t="s">
        <v>283</v>
      </c>
      <c r="G100" s="321"/>
      <c r="H100" s="321"/>
      <c r="I100" s="322"/>
      <c r="J100" s="299"/>
    </row>
    <row r="101" spans="1:10" ht="12.75">
      <c r="A101" s="872"/>
      <c r="B101" s="897"/>
      <c r="C101" s="903"/>
      <c r="D101" s="903"/>
      <c r="E101" s="302" t="s">
        <v>284</v>
      </c>
      <c r="F101" s="321"/>
      <c r="G101" s="321"/>
      <c r="H101" s="321"/>
      <c r="I101" s="322"/>
      <c r="J101" s="299"/>
    </row>
    <row r="102" spans="1:10" ht="12.75">
      <c r="A102" s="872"/>
      <c r="B102" s="897"/>
      <c r="C102" s="906"/>
      <c r="D102" s="906"/>
      <c r="E102" s="302" t="s">
        <v>285</v>
      </c>
      <c r="F102" s="321"/>
      <c r="G102" s="321"/>
      <c r="H102" s="321"/>
      <c r="I102" s="322"/>
      <c r="J102" s="299"/>
    </row>
    <row r="103" spans="1:10" ht="12.75">
      <c r="A103" s="872"/>
      <c r="B103" s="897"/>
      <c r="C103" s="899" t="s">
        <v>288</v>
      </c>
      <c r="D103" s="899" t="s">
        <v>289</v>
      </c>
      <c r="E103" s="905" t="s">
        <v>276</v>
      </c>
      <c r="F103" s="904" t="s">
        <v>277</v>
      </c>
      <c r="G103" s="320"/>
      <c r="H103" s="321"/>
      <c r="I103" s="322"/>
      <c r="J103" s="299"/>
    </row>
    <row r="104" spans="1:10" ht="12.75">
      <c r="A104" s="872"/>
      <c r="B104" s="897"/>
      <c r="C104" s="903"/>
      <c r="D104" s="903"/>
      <c r="E104" s="905"/>
      <c r="F104" s="904"/>
      <c r="G104" s="320"/>
      <c r="H104" s="321"/>
      <c r="I104" s="322"/>
      <c r="J104" s="299"/>
    </row>
    <row r="105" spans="1:10" ht="12.75">
      <c r="A105" s="872"/>
      <c r="B105" s="897"/>
      <c r="C105" s="903"/>
      <c r="D105" s="903"/>
      <c r="E105" s="905"/>
      <c r="F105" s="904"/>
      <c r="G105" s="320"/>
      <c r="H105" s="321"/>
      <c r="I105" s="322"/>
      <c r="J105" s="299"/>
    </row>
    <row r="106" spans="1:10" ht="12.75">
      <c r="A106" s="872"/>
      <c r="B106" s="897"/>
      <c r="C106" s="903"/>
      <c r="D106" s="903"/>
      <c r="E106" s="905"/>
      <c r="F106" s="904"/>
      <c r="G106" s="320"/>
      <c r="H106" s="321"/>
      <c r="I106" s="322"/>
      <c r="J106" s="299"/>
    </row>
    <row r="107" spans="1:10" ht="25.5">
      <c r="A107" s="872"/>
      <c r="B107" s="897"/>
      <c r="C107" s="903"/>
      <c r="D107" s="903"/>
      <c r="E107" s="905"/>
      <c r="F107" s="320" t="s">
        <v>141</v>
      </c>
      <c r="G107" s="320"/>
      <c r="H107" s="321"/>
      <c r="I107" s="322"/>
      <c r="J107" s="299"/>
    </row>
    <row r="108" spans="1:10" ht="12.75">
      <c r="A108" s="872"/>
      <c r="B108" s="897"/>
      <c r="C108" s="903"/>
      <c r="D108" s="903"/>
      <c r="E108" s="905"/>
      <c r="F108" s="904" t="s">
        <v>278</v>
      </c>
      <c r="G108" s="320"/>
      <c r="H108" s="321"/>
      <c r="I108" s="322"/>
      <c r="J108" s="299"/>
    </row>
    <row r="109" spans="1:10" ht="12.75">
      <c r="A109" s="872"/>
      <c r="B109" s="897"/>
      <c r="C109" s="903"/>
      <c r="D109" s="903"/>
      <c r="E109" s="905"/>
      <c r="F109" s="904"/>
      <c r="G109" s="320"/>
      <c r="H109" s="321"/>
      <c r="I109" s="322"/>
      <c r="J109" s="299"/>
    </row>
    <row r="110" spans="1:10" ht="12.75">
      <c r="A110" s="872"/>
      <c r="B110" s="897"/>
      <c r="C110" s="903"/>
      <c r="D110" s="903"/>
      <c r="E110" s="905"/>
      <c r="F110" s="904"/>
      <c r="G110" s="320"/>
      <c r="H110" s="321"/>
      <c r="I110" s="322"/>
      <c r="J110" s="299"/>
    </row>
    <row r="111" spans="1:10" ht="27" customHeight="1">
      <c r="A111" s="872"/>
      <c r="B111" s="897"/>
      <c r="C111" s="903"/>
      <c r="D111" s="903"/>
      <c r="E111" s="323"/>
      <c r="F111" s="320" t="s">
        <v>279</v>
      </c>
      <c r="G111" s="320"/>
      <c r="H111" s="321"/>
      <c r="I111" s="322"/>
      <c r="J111" s="299"/>
    </row>
    <row r="112" spans="1:10" ht="25.5">
      <c r="A112" s="872"/>
      <c r="B112" s="897"/>
      <c r="C112" s="903"/>
      <c r="D112" s="903"/>
      <c r="E112" s="323"/>
      <c r="F112" s="320" t="s">
        <v>280</v>
      </c>
      <c r="G112" s="320"/>
      <c r="H112" s="321"/>
      <c r="I112" s="322"/>
      <c r="J112" s="299"/>
    </row>
    <row r="113" spans="1:10" ht="12.75">
      <c r="A113" s="872"/>
      <c r="B113" s="897"/>
      <c r="C113" s="903"/>
      <c r="D113" s="903"/>
      <c r="E113" s="905" t="s">
        <v>281</v>
      </c>
      <c r="F113" s="321" t="s">
        <v>282</v>
      </c>
      <c r="G113" s="321"/>
      <c r="H113" s="321"/>
      <c r="I113" s="322"/>
      <c r="J113" s="299"/>
    </row>
    <row r="114" spans="1:10" ht="12.75">
      <c r="A114" s="872"/>
      <c r="B114" s="897"/>
      <c r="C114" s="903"/>
      <c r="D114" s="903"/>
      <c r="E114" s="905"/>
      <c r="F114" s="321" t="s">
        <v>283</v>
      </c>
      <c r="G114" s="321"/>
      <c r="H114" s="321"/>
      <c r="I114" s="322"/>
      <c r="J114" s="299"/>
    </row>
    <row r="115" spans="1:10" ht="12.75">
      <c r="A115" s="872"/>
      <c r="B115" s="897"/>
      <c r="C115" s="903"/>
      <c r="D115" s="903"/>
      <c r="E115" s="302" t="s">
        <v>284</v>
      </c>
      <c r="F115" s="321"/>
      <c r="G115" s="321"/>
      <c r="H115" s="321"/>
      <c r="I115" s="322"/>
      <c r="J115" s="299"/>
    </row>
    <row r="116" spans="1:10" ht="13.5" thickBot="1">
      <c r="A116" s="872"/>
      <c r="B116" s="897"/>
      <c r="C116" s="886"/>
      <c r="D116" s="886"/>
      <c r="E116" s="330" t="s">
        <v>285</v>
      </c>
      <c r="F116" s="325"/>
      <c r="G116" s="325"/>
      <c r="H116" s="325"/>
      <c r="I116" s="326"/>
      <c r="J116" s="313"/>
    </row>
    <row r="117" spans="1:10" ht="25.5">
      <c r="A117" s="872"/>
      <c r="B117" s="897"/>
      <c r="C117" s="314" t="s">
        <v>290</v>
      </c>
      <c r="D117" s="44"/>
      <c r="E117" s="44"/>
      <c r="F117" s="44"/>
      <c r="G117" s="315" t="s">
        <v>273</v>
      </c>
      <c r="H117" s="328"/>
      <c r="I117" s="329"/>
      <c r="J117" s="294"/>
    </row>
    <row r="118" spans="1:10" ht="12.75">
      <c r="A118" s="872"/>
      <c r="B118" s="897"/>
      <c r="C118" s="899" t="s">
        <v>297</v>
      </c>
      <c r="D118" s="902" t="s">
        <v>275</v>
      </c>
      <c r="E118" s="902" t="s">
        <v>276</v>
      </c>
      <c r="F118" s="904" t="s">
        <v>277</v>
      </c>
      <c r="G118" s="320"/>
      <c r="H118" s="321"/>
      <c r="I118" s="322"/>
      <c r="J118" s="299"/>
    </row>
    <row r="119" spans="1:10" ht="12.75">
      <c r="A119" s="872"/>
      <c r="B119" s="897"/>
      <c r="C119" s="903"/>
      <c r="D119" s="903"/>
      <c r="E119" s="903"/>
      <c r="F119" s="904"/>
      <c r="G119" s="320"/>
      <c r="H119" s="321"/>
      <c r="I119" s="322"/>
      <c r="J119" s="299"/>
    </row>
    <row r="120" spans="1:10" ht="12.75">
      <c r="A120" s="872"/>
      <c r="B120" s="897"/>
      <c r="C120" s="903"/>
      <c r="D120" s="903"/>
      <c r="E120" s="903"/>
      <c r="F120" s="904"/>
      <c r="G120" s="320"/>
      <c r="H120" s="321"/>
      <c r="I120" s="322"/>
      <c r="J120" s="299"/>
    </row>
    <row r="121" spans="1:10" ht="12.75">
      <c r="A121" s="872"/>
      <c r="B121" s="897"/>
      <c r="C121" s="903"/>
      <c r="D121" s="903"/>
      <c r="E121" s="903"/>
      <c r="F121" s="904"/>
      <c r="G121" s="320"/>
      <c r="H121" s="321"/>
      <c r="I121" s="322"/>
      <c r="J121" s="299"/>
    </row>
    <row r="122" spans="1:10" ht="25.5">
      <c r="A122" s="872"/>
      <c r="B122" s="897"/>
      <c r="C122" s="903"/>
      <c r="D122" s="903"/>
      <c r="E122" s="903"/>
      <c r="F122" s="320" t="s">
        <v>141</v>
      </c>
      <c r="G122" s="320"/>
      <c r="H122" s="321"/>
      <c r="I122" s="322"/>
      <c r="J122" s="299"/>
    </row>
    <row r="123" spans="1:10" ht="12.75">
      <c r="A123" s="872"/>
      <c r="B123" s="897"/>
      <c r="C123" s="903"/>
      <c r="D123" s="903"/>
      <c r="E123" s="903"/>
      <c r="F123" s="904" t="s">
        <v>278</v>
      </c>
      <c r="G123" s="320"/>
      <c r="H123" s="321"/>
      <c r="I123" s="322"/>
      <c r="J123" s="299"/>
    </row>
    <row r="124" spans="1:10" ht="12.75">
      <c r="A124" s="872"/>
      <c r="B124" s="897"/>
      <c r="C124" s="903"/>
      <c r="D124" s="903"/>
      <c r="E124" s="903"/>
      <c r="F124" s="904"/>
      <c r="G124" s="320"/>
      <c r="H124" s="321"/>
      <c r="I124" s="322"/>
      <c r="J124" s="299"/>
    </row>
    <row r="125" spans="1:10" ht="12.75">
      <c r="A125" s="872"/>
      <c r="B125" s="897"/>
      <c r="C125" s="903"/>
      <c r="D125" s="903"/>
      <c r="E125" s="903"/>
      <c r="F125" s="904"/>
      <c r="G125" s="320"/>
      <c r="H125" s="321"/>
      <c r="I125" s="322"/>
      <c r="J125" s="299"/>
    </row>
    <row r="126" spans="1:10" ht="27" customHeight="1">
      <c r="A126" s="872"/>
      <c r="B126" s="897"/>
      <c r="C126" s="903"/>
      <c r="D126" s="903"/>
      <c r="E126" s="903"/>
      <c r="F126" s="305" t="s">
        <v>279</v>
      </c>
      <c r="G126" s="305"/>
      <c r="H126" s="328"/>
      <c r="I126" s="329"/>
      <c r="J126" s="299"/>
    </row>
    <row r="127" spans="1:10" ht="30" customHeight="1">
      <c r="A127" s="872"/>
      <c r="B127" s="897"/>
      <c r="C127" s="903"/>
      <c r="D127" s="903"/>
      <c r="E127" s="906"/>
      <c r="F127" s="305" t="s">
        <v>280</v>
      </c>
      <c r="G127" s="305"/>
      <c r="H127" s="328"/>
      <c r="I127" s="329"/>
      <c r="J127" s="299"/>
    </row>
    <row r="128" spans="1:10" ht="20.25" customHeight="1">
      <c r="A128" s="872"/>
      <c r="B128" s="897"/>
      <c r="C128" s="903"/>
      <c r="D128" s="903"/>
      <c r="E128" s="906" t="s">
        <v>281</v>
      </c>
      <c r="F128" s="328" t="s">
        <v>282</v>
      </c>
      <c r="G128" s="328"/>
      <c r="H128" s="328"/>
      <c r="I128" s="329"/>
      <c r="J128" s="299"/>
    </row>
    <row r="129" spans="1:10" ht="12.75">
      <c r="A129" s="872"/>
      <c r="B129" s="897"/>
      <c r="C129" s="903"/>
      <c r="D129" s="903"/>
      <c r="E129" s="905"/>
      <c r="F129" s="321" t="s">
        <v>283</v>
      </c>
      <c r="G129" s="321"/>
      <c r="H129" s="321"/>
      <c r="I129" s="322"/>
      <c r="J129" s="299"/>
    </row>
    <row r="130" spans="1:10" ht="12.75">
      <c r="A130" s="872"/>
      <c r="B130" s="897"/>
      <c r="C130" s="903"/>
      <c r="D130" s="903"/>
      <c r="E130" s="319" t="s">
        <v>284</v>
      </c>
      <c r="F130" s="324"/>
      <c r="G130" s="324"/>
      <c r="H130" s="321"/>
      <c r="I130" s="322"/>
      <c r="J130" s="299"/>
    </row>
    <row r="131" spans="1:10" ht="12.75">
      <c r="A131" s="872"/>
      <c r="B131" s="897"/>
      <c r="C131" s="906"/>
      <c r="D131" s="906"/>
      <c r="E131" s="319" t="s">
        <v>285</v>
      </c>
      <c r="F131" s="324"/>
      <c r="G131" s="324"/>
      <c r="H131" s="321"/>
      <c r="I131" s="322"/>
      <c r="J131" s="299"/>
    </row>
    <row r="132" spans="1:10" ht="12.75">
      <c r="A132" s="872"/>
      <c r="B132" s="897"/>
      <c r="C132" s="899" t="s">
        <v>292</v>
      </c>
      <c r="D132" s="899" t="s">
        <v>289</v>
      </c>
      <c r="E132" s="902" t="s">
        <v>276</v>
      </c>
      <c r="F132" s="899" t="s">
        <v>277</v>
      </c>
      <c r="G132" s="318"/>
      <c r="H132" s="321"/>
      <c r="I132" s="322"/>
      <c r="J132" s="299"/>
    </row>
    <row r="133" spans="1:10" ht="12.75">
      <c r="A133" s="872"/>
      <c r="B133" s="897"/>
      <c r="C133" s="903"/>
      <c r="D133" s="903"/>
      <c r="E133" s="903"/>
      <c r="F133" s="900"/>
      <c r="G133" s="304"/>
      <c r="H133" s="321"/>
      <c r="I133" s="322"/>
      <c r="J133" s="299"/>
    </row>
    <row r="134" spans="1:10" ht="12.75">
      <c r="A134" s="872"/>
      <c r="B134" s="897"/>
      <c r="C134" s="903"/>
      <c r="D134" s="903"/>
      <c r="E134" s="903"/>
      <c r="F134" s="900"/>
      <c r="G134" s="304"/>
      <c r="H134" s="321"/>
      <c r="I134" s="322"/>
      <c r="J134" s="299"/>
    </row>
    <row r="135" spans="1:10" ht="12.75">
      <c r="A135" s="872"/>
      <c r="B135" s="897"/>
      <c r="C135" s="903"/>
      <c r="D135" s="903"/>
      <c r="E135" s="903"/>
      <c r="F135" s="901"/>
      <c r="G135" s="305"/>
      <c r="H135" s="321"/>
      <c r="I135" s="322"/>
      <c r="J135" s="299"/>
    </row>
    <row r="136" spans="1:10" ht="25.5">
      <c r="A136" s="872"/>
      <c r="B136" s="897"/>
      <c r="C136" s="903"/>
      <c r="D136" s="903"/>
      <c r="E136" s="903"/>
      <c r="F136" s="320" t="s">
        <v>141</v>
      </c>
      <c r="G136" s="320"/>
      <c r="H136" s="321"/>
      <c r="I136" s="322"/>
      <c r="J136" s="299"/>
    </row>
    <row r="137" spans="1:10" ht="12.75">
      <c r="A137" s="872"/>
      <c r="B137" s="897"/>
      <c r="C137" s="903"/>
      <c r="D137" s="903"/>
      <c r="E137" s="903"/>
      <c r="F137" s="899" t="s">
        <v>278</v>
      </c>
      <c r="G137" s="318"/>
      <c r="H137" s="321"/>
      <c r="I137" s="322"/>
      <c r="J137" s="299"/>
    </row>
    <row r="138" spans="1:10" ht="12.75">
      <c r="A138" s="872"/>
      <c r="B138" s="897"/>
      <c r="C138" s="903"/>
      <c r="D138" s="903"/>
      <c r="E138" s="903"/>
      <c r="F138" s="900"/>
      <c r="G138" s="304"/>
      <c r="H138" s="321"/>
      <c r="I138" s="322"/>
      <c r="J138" s="299"/>
    </row>
    <row r="139" spans="1:10" ht="12.75">
      <c r="A139" s="872"/>
      <c r="B139" s="897"/>
      <c r="C139" s="903"/>
      <c r="D139" s="903"/>
      <c r="E139" s="903"/>
      <c r="F139" s="901"/>
      <c r="G139" s="305"/>
      <c r="H139" s="321"/>
      <c r="I139" s="322"/>
      <c r="J139" s="299"/>
    </row>
    <row r="140" spans="1:10" ht="25.5">
      <c r="A140" s="872"/>
      <c r="B140" s="897"/>
      <c r="C140" s="903"/>
      <c r="D140" s="903"/>
      <c r="E140" s="903"/>
      <c r="F140" s="305" t="s">
        <v>279</v>
      </c>
      <c r="G140" s="305"/>
      <c r="H140" s="321"/>
      <c r="I140" s="322"/>
      <c r="J140" s="299"/>
    </row>
    <row r="141" spans="1:10" ht="25.5">
      <c r="A141" s="872"/>
      <c r="B141" s="897"/>
      <c r="C141" s="903"/>
      <c r="D141" s="903"/>
      <c r="E141" s="906"/>
      <c r="F141" s="305" t="s">
        <v>280</v>
      </c>
      <c r="G141" s="305"/>
      <c r="H141" s="321"/>
      <c r="I141" s="322"/>
      <c r="J141" s="299"/>
    </row>
    <row r="142" spans="1:10" ht="12.75">
      <c r="A142" s="872"/>
      <c r="B142" s="897"/>
      <c r="C142" s="903"/>
      <c r="D142" s="903"/>
      <c r="E142" s="902" t="s">
        <v>281</v>
      </c>
      <c r="F142" s="321" t="s">
        <v>282</v>
      </c>
      <c r="G142" s="321"/>
      <c r="H142" s="321"/>
      <c r="I142" s="322"/>
      <c r="J142" s="299"/>
    </row>
    <row r="143" spans="1:10" ht="12.75">
      <c r="A143" s="872"/>
      <c r="B143" s="897"/>
      <c r="C143" s="903"/>
      <c r="D143" s="903"/>
      <c r="E143" s="903"/>
      <c r="F143" s="331" t="s">
        <v>283</v>
      </c>
      <c r="G143" s="321"/>
      <c r="H143" s="321"/>
      <c r="I143" s="322"/>
      <c r="J143" s="299"/>
    </row>
    <row r="144" spans="1:10" ht="12.75">
      <c r="A144" s="873"/>
      <c r="B144" s="897"/>
      <c r="C144" s="903"/>
      <c r="D144" s="903"/>
      <c r="E144" s="323" t="s">
        <v>284</v>
      </c>
      <c r="F144" s="322"/>
      <c r="G144" s="321"/>
      <c r="H144" s="321"/>
      <c r="I144" s="322"/>
      <c r="J144" s="332"/>
    </row>
    <row r="145" spans="1:10" ht="13.5" thickBot="1">
      <c r="A145" s="874"/>
      <c r="B145" s="885"/>
      <c r="C145" s="886"/>
      <c r="D145" s="886"/>
      <c r="E145" s="301" t="s">
        <v>285</v>
      </c>
      <c r="F145" s="325"/>
      <c r="G145" s="324"/>
      <c r="H145" s="324"/>
      <c r="I145" s="331"/>
      <c r="J145" s="332"/>
    </row>
    <row r="146" spans="1:10" ht="32.25" thickBot="1">
      <c r="A146" s="333" t="s">
        <v>298</v>
      </c>
      <c r="B146" s="334"/>
      <c r="C146" s="335"/>
      <c r="D146" s="336"/>
      <c r="E146" s="336"/>
      <c r="F146" s="336"/>
      <c r="G146" s="337"/>
      <c r="H146" s="337"/>
      <c r="I146" s="338"/>
      <c r="J146" s="339"/>
    </row>
  </sheetData>
  <mergeCells count="63">
    <mergeCell ref="A2:A145"/>
    <mergeCell ref="B2:B73"/>
    <mergeCell ref="C3:C16"/>
    <mergeCell ref="D3:D16"/>
    <mergeCell ref="C17:C30"/>
    <mergeCell ref="D17:D30"/>
    <mergeCell ref="C31:C44"/>
    <mergeCell ref="D31:D44"/>
    <mergeCell ref="C46:C59"/>
    <mergeCell ref="D46:D59"/>
    <mergeCell ref="E3:E12"/>
    <mergeCell ref="F3:F6"/>
    <mergeCell ref="F8:F10"/>
    <mergeCell ref="E13:E14"/>
    <mergeCell ref="E17:E26"/>
    <mergeCell ref="F17:F20"/>
    <mergeCell ref="F22:F24"/>
    <mergeCell ref="E27:E28"/>
    <mergeCell ref="E31:E40"/>
    <mergeCell ref="F31:F34"/>
    <mergeCell ref="F36:F38"/>
    <mergeCell ref="E41:E42"/>
    <mergeCell ref="E46:E55"/>
    <mergeCell ref="F46:F49"/>
    <mergeCell ref="F51:F53"/>
    <mergeCell ref="E56:E57"/>
    <mergeCell ref="C60:C73"/>
    <mergeCell ref="D60:D73"/>
    <mergeCell ref="E60:E69"/>
    <mergeCell ref="F60:F63"/>
    <mergeCell ref="F65:F67"/>
    <mergeCell ref="E70:E71"/>
    <mergeCell ref="B74:B145"/>
    <mergeCell ref="C75:C88"/>
    <mergeCell ref="D75:D88"/>
    <mergeCell ref="E75:E84"/>
    <mergeCell ref="C103:C116"/>
    <mergeCell ref="D103:D116"/>
    <mergeCell ref="E103:E110"/>
    <mergeCell ref="C132:C145"/>
    <mergeCell ref="D132:D145"/>
    <mergeCell ref="E132:E141"/>
    <mergeCell ref="F75:F78"/>
    <mergeCell ref="F80:F82"/>
    <mergeCell ref="E85:E86"/>
    <mergeCell ref="C89:C102"/>
    <mergeCell ref="D89:D102"/>
    <mergeCell ref="E89:E98"/>
    <mergeCell ref="F89:F92"/>
    <mergeCell ref="F94:F96"/>
    <mergeCell ref="E99:E100"/>
    <mergeCell ref="C118:C131"/>
    <mergeCell ref="D118:D131"/>
    <mergeCell ref="E118:E127"/>
    <mergeCell ref="F118:F121"/>
    <mergeCell ref="F123:F125"/>
    <mergeCell ref="E128:E129"/>
    <mergeCell ref="F132:F135"/>
    <mergeCell ref="F137:F139"/>
    <mergeCell ref="E142:E143"/>
    <mergeCell ref="F103:F106"/>
    <mergeCell ref="F108:F110"/>
    <mergeCell ref="E113:E11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C1"/>
    </sheetView>
  </sheetViews>
  <sheetFormatPr defaultColWidth="9.00390625" defaultRowHeight="12.75"/>
  <cols>
    <col min="1" max="1" width="5.375" style="21" customWidth="1"/>
    <col min="2" max="2" width="42.125" style="0" customWidth="1"/>
    <col min="3" max="4" width="16.25390625" style="0" customWidth="1"/>
    <col min="5" max="5" width="16.25390625" style="25" customWidth="1"/>
    <col min="6" max="8" width="16.25390625" style="0" customWidth="1"/>
  </cols>
  <sheetData>
    <row r="1" spans="1:3" ht="14.25" customHeight="1">
      <c r="A1" s="951" t="s">
        <v>589</v>
      </c>
      <c r="B1" s="951"/>
      <c r="C1" s="936"/>
    </row>
    <row r="2" spans="1:8" ht="28.5" customHeight="1">
      <c r="A2" s="960" t="s">
        <v>206</v>
      </c>
      <c r="B2" s="960"/>
      <c r="C2" s="960"/>
      <c r="D2" s="960"/>
      <c r="E2" s="960"/>
      <c r="F2" s="960"/>
      <c r="G2" s="960"/>
      <c r="H2" s="960"/>
    </row>
    <row r="3" spans="1:8" ht="15.75" customHeight="1">
      <c r="A3" s="960" t="s">
        <v>207</v>
      </c>
      <c r="B3" s="960"/>
      <c r="C3" s="960"/>
      <c r="D3" s="960"/>
      <c r="E3" s="960"/>
      <c r="F3" s="960"/>
      <c r="G3" s="960"/>
      <c r="H3" s="960"/>
    </row>
    <row r="4" spans="3:5" ht="24" customHeight="1">
      <c r="C4" s="961" t="s">
        <v>505</v>
      </c>
      <c r="D4" s="961"/>
      <c r="E4" s="961"/>
    </row>
    <row r="5" spans="3:5" ht="24" customHeight="1">
      <c r="C5" s="43"/>
      <c r="D5" s="43"/>
      <c r="E5" s="43"/>
    </row>
    <row r="6" spans="7:8" ht="18.75" customHeight="1">
      <c r="G6" s="962" t="s">
        <v>168</v>
      </c>
      <c r="H6" s="962"/>
    </row>
    <row r="7" spans="1:8" s="17" customFormat="1" ht="21.75" customHeight="1">
      <c r="A7" s="958" t="s">
        <v>169</v>
      </c>
      <c r="B7" s="956" t="s">
        <v>208</v>
      </c>
      <c r="C7" s="959" t="s">
        <v>209</v>
      </c>
      <c r="D7" s="959" t="s">
        <v>210</v>
      </c>
      <c r="E7" s="957" t="s">
        <v>211</v>
      </c>
      <c r="F7" s="957"/>
      <c r="G7" s="957"/>
      <c r="H7" s="957"/>
    </row>
    <row r="8" spans="1:8" s="93" customFormat="1" ht="29.25" customHeight="1">
      <c r="A8" s="958"/>
      <c r="B8" s="956"/>
      <c r="C8" s="959"/>
      <c r="D8" s="959"/>
      <c r="E8" s="90">
        <v>2011</v>
      </c>
      <c r="F8" s="91">
        <v>2012</v>
      </c>
      <c r="G8" s="91">
        <v>2013</v>
      </c>
      <c r="H8" s="92" t="s">
        <v>508</v>
      </c>
    </row>
    <row r="9" spans="1:8" s="21" customFormat="1" ht="16.5" customHeight="1">
      <c r="A9" s="94">
        <v>1</v>
      </c>
      <c r="B9" s="95">
        <v>2</v>
      </c>
      <c r="C9" s="95">
        <v>3</v>
      </c>
      <c r="D9" s="95">
        <v>4</v>
      </c>
      <c r="E9" s="96">
        <v>5</v>
      </c>
      <c r="F9" s="95">
        <v>6</v>
      </c>
      <c r="G9" s="95">
        <v>7</v>
      </c>
      <c r="H9" s="97">
        <v>8</v>
      </c>
    </row>
    <row r="10" spans="1:8" s="72" customFormat="1" ht="31.5" customHeight="1">
      <c r="A10" s="98" t="s">
        <v>6</v>
      </c>
      <c r="B10" s="99" t="s">
        <v>212</v>
      </c>
      <c r="C10" s="99"/>
      <c r="D10" s="99"/>
      <c r="E10" s="100"/>
      <c r="F10" s="99"/>
      <c r="G10" s="99"/>
      <c r="H10" s="101"/>
    </row>
    <row r="11" spans="1:8" s="72" customFormat="1" ht="31.5" customHeight="1">
      <c r="A11" s="98" t="s">
        <v>31</v>
      </c>
      <c r="B11" s="99" t="s">
        <v>213</v>
      </c>
      <c r="C11" s="102"/>
      <c r="D11" s="102"/>
      <c r="E11" s="103"/>
      <c r="F11" s="99"/>
      <c r="G11" s="99"/>
      <c r="H11" s="101"/>
    </row>
    <row r="12" spans="1:8" s="72" customFormat="1" ht="31.5" customHeight="1">
      <c r="A12" s="98" t="s">
        <v>81</v>
      </c>
      <c r="B12" s="99" t="s">
        <v>214</v>
      </c>
      <c r="C12" s="102"/>
      <c r="D12" s="102"/>
      <c r="E12" s="104"/>
      <c r="F12" s="99"/>
      <c r="G12" s="99"/>
      <c r="H12" s="101"/>
    </row>
    <row r="13" spans="1:8" s="72" customFormat="1" ht="31.5" customHeight="1">
      <c r="A13" s="98" t="s">
        <v>82</v>
      </c>
      <c r="B13" s="99" t="s">
        <v>214</v>
      </c>
      <c r="C13" s="102"/>
      <c r="D13" s="102"/>
      <c r="E13" s="104"/>
      <c r="F13" s="99"/>
      <c r="G13" s="99"/>
      <c r="H13" s="101"/>
    </row>
    <row r="14" spans="1:8" s="72" customFormat="1" ht="31.5" customHeight="1">
      <c r="A14" s="98" t="s">
        <v>83</v>
      </c>
      <c r="B14" s="99" t="s">
        <v>215</v>
      </c>
      <c r="C14" s="102"/>
      <c r="D14" s="102"/>
      <c r="E14" s="104"/>
      <c r="F14" s="99"/>
      <c r="G14" s="99"/>
      <c r="H14" s="101"/>
    </row>
    <row r="15" spans="1:8" s="72" customFormat="1" ht="31.5" customHeight="1">
      <c r="A15" s="98" t="s">
        <v>87</v>
      </c>
      <c r="B15" s="99" t="s">
        <v>214</v>
      </c>
      <c r="C15" s="99"/>
      <c r="D15" s="99"/>
      <c r="E15" s="100"/>
      <c r="F15" s="99"/>
      <c r="G15" s="99"/>
      <c r="H15" s="101"/>
    </row>
    <row r="16" spans="1:8" s="72" customFormat="1" ht="31.5" customHeight="1">
      <c r="A16" s="98" t="s">
        <v>89</v>
      </c>
      <c r="B16" s="99" t="s">
        <v>214</v>
      </c>
      <c r="C16" s="99"/>
      <c r="D16" s="99"/>
      <c r="E16" s="100"/>
      <c r="F16" s="99"/>
      <c r="G16" s="99"/>
      <c r="H16" s="101"/>
    </row>
    <row r="17" spans="1:8" s="72" customFormat="1" ht="31.5" customHeight="1">
      <c r="A17" s="98" t="s">
        <v>91</v>
      </c>
      <c r="B17" s="99" t="s">
        <v>214</v>
      </c>
      <c r="C17" s="99"/>
      <c r="D17" s="99"/>
      <c r="E17" s="100"/>
      <c r="F17" s="99"/>
      <c r="G17" s="99"/>
      <c r="H17" s="101"/>
    </row>
    <row r="18" spans="1:8" s="72" customFormat="1" ht="31.5" customHeight="1">
      <c r="A18" s="105" t="s">
        <v>93</v>
      </c>
      <c r="B18" s="106" t="s">
        <v>216</v>
      </c>
      <c r="C18" s="106"/>
      <c r="D18" s="106"/>
      <c r="E18" s="107">
        <f>SUM(E11:E17)</f>
        <v>0</v>
      </c>
      <c r="F18" s="107">
        <f>SUM(F11:F17)</f>
        <v>0</v>
      </c>
      <c r="G18" s="107">
        <f>SUM(G11:G17)</f>
        <v>0</v>
      </c>
      <c r="H18" s="107">
        <f>SUM(H11:H17)</f>
        <v>0</v>
      </c>
    </row>
  </sheetData>
  <mergeCells count="10">
    <mergeCell ref="A1:C1"/>
    <mergeCell ref="E7:H7"/>
    <mergeCell ref="A7:A8"/>
    <mergeCell ref="B7:B8"/>
    <mergeCell ref="C7:C8"/>
    <mergeCell ref="D7:D8"/>
    <mergeCell ref="A2:H2"/>
    <mergeCell ref="A3:H3"/>
    <mergeCell ref="C4:E4"/>
    <mergeCell ref="G6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2" sqref="A2"/>
    </sheetView>
  </sheetViews>
  <sheetFormatPr defaultColWidth="9.00390625" defaultRowHeight="12.75"/>
  <cols>
    <col min="1" max="1" width="6.875" style="49" customWidth="1"/>
    <col min="2" max="2" width="45.375" style="0" customWidth="1"/>
    <col min="3" max="4" width="19.00390625" style="0" customWidth="1"/>
  </cols>
  <sheetData>
    <row r="1" spans="1:5" ht="14.25" customHeight="1">
      <c r="A1" s="951" t="s">
        <v>590</v>
      </c>
      <c r="B1" s="951"/>
      <c r="C1" s="936"/>
      <c r="D1" s="51"/>
      <c r="E1" s="52"/>
    </row>
    <row r="4" spans="1:4" ht="19.5" customHeight="1">
      <c r="A4" s="963" t="s">
        <v>166</v>
      </c>
      <c r="B4" s="963"/>
      <c r="C4" s="963"/>
      <c r="D4" s="963"/>
    </row>
    <row r="5" spans="1:4" ht="17.25" customHeight="1">
      <c r="A5" s="963" t="s">
        <v>167</v>
      </c>
      <c r="B5" s="963"/>
      <c r="C5" s="963"/>
      <c r="D5" s="963"/>
    </row>
    <row r="6" spans="1:4" ht="15" customHeight="1">
      <c r="A6" s="964" t="s">
        <v>505</v>
      </c>
      <c r="B6" s="964"/>
      <c r="C6" s="964"/>
      <c r="D6" s="964"/>
    </row>
    <row r="8" ht="13.5" thickBot="1">
      <c r="D8" s="51" t="s">
        <v>168</v>
      </c>
    </row>
    <row r="9" spans="1:4" s="56" customFormat="1" ht="24.75" customHeight="1">
      <c r="A9" s="53" t="s">
        <v>169</v>
      </c>
      <c r="B9" s="54" t="s">
        <v>2</v>
      </c>
      <c r="C9" s="54" t="s">
        <v>170</v>
      </c>
      <c r="D9" s="55" t="s">
        <v>171</v>
      </c>
    </row>
    <row r="10" spans="1:4" s="43" customFormat="1" ht="12.75">
      <c r="A10" s="57">
        <v>1</v>
      </c>
      <c r="B10" s="58">
        <v>2</v>
      </c>
      <c r="C10" s="58">
        <v>3</v>
      </c>
      <c r="D10" s="59">
        <v>4</v>
      </c>
    </row>
    <row r="11" spans="1:4" ht="20.25" customHeight="1">
      <c r="A11" s="57" t="s">
        <v>6</v>
      </c>
      <c r="B11" s="60" t="s">
        <v>172</v>
      </c>
      <c r="C11" s="29"/>
      <c r="D11" s="30"/>
    </row>
    <row r="12" spans="1:4" ht="20.25" customHeight="1">
      <c r="A12" s="57" t="s">
        <v>31</v>
      </c>
      <c r="B12" s="60" t="s">
        <v>173</v>
      </c>
      <c r="C12" s="60"/>
      <c r="D12" s="61"/>
    </row>
    <row r="13" spans="1:4" ht="20.25" customHeight="1">
      <c r="A13" s="57" t="s">
        <v>79</v>
      </c>
      <c r="B13" s="60" t="s">
        <v>174</v>
      </c>
      <c r="C13" s="60"/>
      <c r="D13" s="61"/>
    </row>
    <row r="14" spans="1:4" ht="20.25" customHeight="1">
      <c r="A14" s="57" t="s">
        <v>81</v>
      </c>
      <c r="B14" s="60" t="s">
        <v>175</v>
      </c>
      <c r="C14" s="60"/>
      <c r="D14" s="61"/>
    </row>
    <row r="15" spans="1:4" ht="20.25" customHeight="1">
      <c r="A15" s="57" t="s">
        <v>82</v>
      </c>
      <c r="B15" s="60" t="s">
        <v>176</v>
      </c>
      <c r="C15" s="60"/>
      <c r="D15" s="61"/>
    </row>
    <row r="16" spans="1:4" ht="20.25" customHeight="1">
      <c r="A16" s="57" t="s">
        <v>83</v>
      </c>
      <c r="B16" s="60" t="s">
        <v>177</v>
      </c>
      <c r="C16" s="60"/>
      <c r="D16" s="61"/>
    </row>
    <row r="17" spans="1:4" ht="20.25" customHeight="1">
      <c r="A17" s="57" t="s">
        <v>85</v>
      </c>
      <c r="B17" s="60" t="s">
        <v>178</v>
      </c>
      <c r="C17" s="60"/>
      <c r="D17" s="61"/>
    </row>
    <row r="18" spans="1:4" ht="20.25" customHeight="1">
      <c r="A18" s="57" t="s">
        <v>87</v>
      </c>
      <c r="B18" s="60" t="s">
        <v>179</v>
      </c>
      <c r="C18" s="60"/>
      <c r="D18" s="61"/>
    </row>
    <row r="19" spans="1:4" ht="20.25" customHeight="1">
      <c r="A19" s="57" t="s">
        <v>89</v>
      </c>
      <c r="B19" s="60" t="s">
        <v>180</v>
      </c>
      <c r="C19" s="60"/>
      <c r="D19" s="61"/>
    </row>
    <row r="20" spans="1:4" ht="20.25" customHeight="1">
      <c r="A20" s="57" t="s">
        <v>91</v>
      </c>
      <c r="B20" s="60" t="s">
        <v>181</v>
      </c>
      <c r="C20" s="60"/>
      <c r="D20" s="61"/>
    </row>
    <row r="21" spans="1:4" ht="20.25" customHeight="1">
      <c r="A21" s="57" t="s">
        <v>93</v>
      </c>
      <c r="B21" s="60" t="s">
        <v>182</v>
      </c>
      <c r="C21" s="60"/>
      <c r="D21" s="61"/>
    </row>
    <row r="22" spans="1:4" ht="20.25" customHeight="1">
      <c r="A22" s="57" t="s">
        <v>94</v>
      </c>
      <c r="B22" s="60" t="s">
        <v>183</v>
      </c>
      <c r="C22" s="60"/>
      <c r="D22" s="61"/>
    </row>
    <row r="23" spans="1:4" ht="20.25" customHeight="1">
      <c r="A23" s="57" t="s">
        <v>95</v>
      </c>
      <c r="B23" s="62" t="s">
        <v>184</v>
      </c>
      <c r="C23" s="60"/>
      <c r="D23" s="61"/>
    </row>
    <row r="24" spans="1:4" ht="20.25" customHeight="1">
      <c r="A24" s="57" t="s">
        <v>97</v>
      </c>
      <c r="B24" s="60" t="s">
        <v>185</v>
      </c>
      <c r="C24" s="60"/>
      <c r="D24" s="61"/>
    </row>
    <row r="25" spans="1:4" ht="20.25" customHeight="1">
      <c r="A25" s="57" t="s">
        <v>99</v>
      </c>
      <c r="B25" s="60"/>
      <c r="C25" s="60"/>
      <c r="D25" s="61"/>
    </row>
    <row r="26" spans="1:4" ht="20.25" customHeight="1">
      <c r="A26" s="57" t="s">
        <v>100</v>
      </c>
      <c r="B26" s="60"/>
      <c r="C26" s="60"/>
      <c r="D26" s="61"/>
    </row>
    <row r="27" spans="1:4" ht="20.25" customHeight="1">
      <c r="A27" s="57" t="s">
        <v>102</v>
      </c>
      <c r="B27" s="60"/>
      <c r="C27" s="60"/>
      <c r="D27" s="61"/>
    </row>
    <row r="28" spans="1:4" ht="20.25" customHeight="1">
      <c r="A28" s="57" t="s">
        <v>103</v>
      </c>
      <c r="B28" s="60"/>
      <c r="C28" s="60"/>
      <c r="D28" s="61"/>
    </row>
    <row r="29" spans="1:4" ht="20.25" customHeight="1">
      <c r="A29" s="57" t="s">
        <v>104</v>
      </c>
      <c r="B29" s="60"/>
      <c r="C29" s="60"/>
      <c r="D29" s="61"/>
    </row>
    <row r="30" spans="1:4" ht="20.25" customHeight="1">
      <c r="A30" s="57" t="s">
        <v>105</v>
      </c>
      <c r="B30" s="60"/>
      <c r="C30" s="60"/>
      <c r="D30" s="61"/>
    </row>
    <row r="31" spans="1:4" ht="20.25" customHeight="1">
      <c r="A31" s="57" t="s">
        <v>106</v>
      </c>
      <c r="B31" s="60"/>
      <c r="C31" s="60"/>
      <c r="D31" s="61"/>
    </row>
    <row r="32" spans="1:4" ht="20.25" customHeight="1">
      <c r="A32" s="57" t="s">
        <v>107</v>
      </c>
      <c r="B32" s="60"/>
      <c r="C32" s="60"/>
      <c r="D32" s="61"/>
    </row>
    <row r="33" spans="1:4" ht="20.25" customHeight="1">
      <c r="A33" s="57" t="s">
        <v>108</v>
      </c>
      <c r="B33" s="60"/>
      <c r="C33" s="60"/>
      <c r="D33" s="61"/>
    </row>
    <row r="34" spans="1:4" ht="20.25" customHeight="1">
      <c r="A34" s="57" t="s">
        <v>186</v>
      </c>
      <c r="B34" s="60"/>
      <c r="C34" s="60"/>
      <c r="D34" s="61"/>
    </row>
    <row r="35" spans="1:4" ht="20.25" customHeight="1">
      <c r="A35" s="57" t="s">
        <v>187</v>
      </c>
      <c r="B35" s="60"/>
      <c r="C35" s="60"/>
      <c r="D35" s="61"/>
    </row>
    <row r="36" spans="1:4" ht="20.25" customHeight="1">
      <c r="A36" s="57" t="s">
        <v>188</v>
      </c>
      <c r="B36" s="60"/>
      <c r="C36" s="60"/>
      <c r="D36" s="61"/>
    </row>
    <row r="37" spans="1:4" ht="20.25" customHeight="1">
      <c r="A37" s="57" t="s">
        <v>189</v>
      </c>
      <c r="B37" s="60"/>
      <c r="C37" s="60"/>
      <c r="D37" s="61"/>
    </row>
    <row r="38" spans="1:4" ht="20.25" customHeight="1" thickBot="1">
      <c r="A38" s="63" t="s">
        <v>190</v>
      </c>
      <c r="B38" s="64"/>
      <c r="C38" s="64"/>
      <c r="D38" s="65"/>
    </row>
    <row r="39" spans="1:4" s="17" customFormat="1" ht="20.25" customHeight="1" thickBot="1">
      <c r="A39" s="66" t="s">
        <v>191</v>
      </c>
      <c r="B39" s="67" t="s">
        <v>192</v>
      </c>
      <c r="C39" s="68">
        <f>SUM(C11:C38)</f>
        <v>0</v>
      </c>
      <c r="D39" s="69">
        <f>SUM(D11:D38)</f>
        <v>0</v>
      </c>
    </row>
  </sheetData>
  <mergeCells count="4">
    <mergeCell ref="A4:D4"/>
    <mergeCell ref="A5:D5"/>
    <mergeCell ref="A6:D6"/>
    <mergeCell ref="A1:C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3" sqref="A3"/>
    </sheetView>
  </sheetViews>
  <sheetFormatPr defaultColWidth="9.00390625" defaultRowHeight="12.75"/>
  <cols>
    <col min="5" max="5" width="29.375" style="0" customWidth="1"/>
  </cols>
  <sheetData>
    <row r="2" spans="1:5" ht="14.25">
      <c r="A2" s="951" t="s">
        <v>591</v>
      </c>
      <c r="B2" s="951"/>
      <c r="C2" s="936"/>
      <c r="D2" s="936"/>
      <c r="E2" s="936"/>
    </row>
    <row r="5" ht="49.5" customHeight="1"/>
    <row r="6" ht="12.75">
      <c r="C6" s="351" t="s">
        <v>336</v>
      </c>
    </row>
    <row r="8" spans="2:5" ht="12.75">
      <c r="B8" t="s">
        <v>260</v>
      </c>
      <c r="D8" t="s">
        <v>261</v>
      </c>
      <c r="E8" t="s">
        <v>337</v>
      </c>
    </row>
    <row r="10" spans="2:5" ht="12.75">
      <c r="B10" t="s">
        <v>6</v>
      </c>
      <c r="E10" t="s">
        <v>338</v>
      </c>
    </row>
    <row r="12" spans="2:5" ht="12.75">
      <c r="B12" t="s">
        <v>31</v>
      </c>
      <c r="E12" t="s">
        <v>339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U24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9.125" style="15" customWidth="1"/>
    <col min="2" max="2" width="13.25390625" style="15" customWidth="1"/>
    <col min="3" max="3" width="53.00390625" style="50" customWidth="1"/>
    <col min="4" max="4" width="11.625" style="15" customWidth="1"/>
    <col min="5" max="5" width="10.375" style="15" customWidth="1"/>
    <col min="6" max="6" width="8.125" style="15" customWidth="1"/>
    <col min="7" max="12" width="9.125" style="15" customWidth="1"/>
    <col min="13" max="13" width="12.25390625" style="15" customWidth="1"/>
    <col min="14" max="15" width="9.125" style="15" customWidth="1"/>
    <col min="16" max="16" width="0" style="15" hidden="1" customWidth="1"/>
    <col min="17" max="16384" width="9.125" style="15" customWidth="1"/>
  </cols>
  <sheetData>
    <row r="1" spans="2:255" ht="15">
      <c r="B1" s="951"/>
      <c r="C1" s="951"/>
      <c r="D1"/>
      <c r="E1"/>
      <c r="F1" s="2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951" t="s">
        <v>592</v>
      </c>
      <c r="C2" s="951"/>
    </row>
    <row r="4" spans="2:13" ht="30" customHeight="1">
      <c r="B4" s="950" t="s">
        <v>509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</row>
    <row r="5" spans="2:13" ht="15.75"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</row>
    <row r="6" spans="2:13" s="74" customFormat="1" ht="23.25" customHeight="1" thickBot="1"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</row>
    <row r="7" spans="2:13" ht="32.25" customHeight="1" thickBot="1">
      <c r="B7" s="969" t="s">
        <v>217</v>
      </c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</row>
    <row r="8" spans="2:13" s="16" customFormat="1" ht="32.25" customHeight="1" thickBot="1">
      <c r="B8" s="966" t="s">
        <v>218</v>
      </c>
      <c r="C8" s="966"/>
      <c r="D8" s="967" t="s">
        <v>219</v>
      </c>
      <c r="E8" s="967"/>
      <c r="F8" s="967"/>
      <c r="G8" s="967" t="s">
        <v>220</v>
      </c>
      <c r="H8" s="967"/>
      <c r="I8" s="967"/>
      <c r="J8" s="967" t="s">
        <v>197</v>
      </c>
      <c r="K8" s="967"/>
      <c r="L8" s="967"/>
      <c r="M8" s="970" t="s">
        <v>221</v>
      </c>
    </row>
    <row r="9" spans="2:13" s="73" customFormat="1" ht="32.25" customHeight="1" thickBot="1">
      <c r="B9" s="108" t="s">
        <v>222</v>
      </c>
      <c r="C9" s="109" t="s">
        <v>223</v>
      </c>
      <c r="D9" s="110" t="s">
        <v>224</v>
      </c>
      <c r="E9" s="111" t="s">
        <v>225</v>
      </c>
      <c r="F9" s="112" t="s">
        <v>226</v>
      </c>
      <c r="G9" s="110" t="s">
        <v>224</v>
      </c>
      <c r="H9" s="111" t="s">
        <v>225</v>
      </c>
      <c r="I9" s="112" t="s">
        <v>226</v>
      </c>
      <c r="J9" s="110" t="s">
        <v>224</v>
      </c>
      <c r="K9" s="111" t="s">
        <v>225</v>
      </c>
      <c r="L9" s="112" t="s">
        <v>226</v>
      </c>
      <c r="M9" s="970"/>
    </row>
    <row r="10" spans="2:13" s="122" customFormat="1" ht="32.25" customHeight="1">
      <c r="B10" s="113">
        <v>562917</v>
      </c>
      <c r="C10" s="365" t="s">
        <v>227</v>
      </c>
      <c r="D10" s="114"/>
      <c r="E10" s="115">
        <v>7</v>
      </c>
      <c r="F10" s="116"/>
      <c r="G10" s="114"/>
      <c r="H10" s="117"/>
      <c r="I10" s="116"/>
      <c r="J10" s="118">
        <f>D10++G10</f>
        <v>0</v>
      </c>
      <c r="K10" s="119">
        <f>E10++H10</f>
        <v>7</v>
      </c>
      <c r="L10" s="120">
        <f>F10++I10</f>
        <v>0</v>
      </c>
      <c r="M10" s="121">
        <v>7</v>
      </c>
    </row>
    <row r="11" spans="2:16" s="129" customFormat="1" ht="32.25" customHeight="1">
      <c r="B11" s="123">
        <v>841126</v>
      </c>
      <c r="C11" s="124" t="s">
        <v>228</v>
      </c>
      <c r="D11" s="125">
        <v>9</v>
      </c>
      <c r="E11" s="126"/>
      <c r="F11" s="127">
        <v>1</v>
      </c>
      <c r="G11" s="125"/>
      <c r="H11" s="126"/>
      <c r="I11" s="127">
        <v>1</v>
      </c>
      <c r="J11" s="125">
        <f aca="true" t="shared" si="0" ref="J11:J18">D11+G11</f>
        <v>9</v>
      </c>
      <c r="K11" s="126">
        <f aca="true" t="shared" si="1" ref="K11:K18">E11+H11</f>
        <v>0</v>
      </c>
      <c r="L11" s="127">
        <f aca="true" t="shared" si="2" ref="L11:L18">F11+I11</f>
        <v>2</v>
      </c>
      <c r="M11" s="128">
        <f aca="true" t="shared" si="3" ref="M11:M18">J11+K11+L11</f>
        <v>11</v>
      </c>
      <c r="P11" s="350" t="s">
        <v>334</v>
      </c>
    </row>
    <row r="12" spans="2:13" s="129" customFormat="1" ht="32.25" customHeight="1">
      <c r="B12" s="123">
        <v>841403</v>
      </c>
      <c r="C12" s="124" t="s">
        <v>229</v>
      </c>
      <c r="D12" s="125"/>
      <c r="E12" s="126">
        <v>2</v>
      </c>
      <c r="F12" s="127"/>
      <c r="G12" s="125"/>
      <c r="H12" s="126"/>
      <c r="I12" s="127"/>
      <c r="J12" s="125">
        <f t="shared" si="0"/>
        <v>0</v>
      </c>
      <c r="K12" s="126">
        <f t="shared" si="1"/>
        <v>2</v>
      </c>
      <c r="L12" s="127">
        <f t="shared" si="2"/>
        <v>0</v>
      </c>
      <c r="M12" s="128">
        <f t="shared" si="3"/>
        <v>2</v>
      </c>
    </row>
    <row r="13" spans="2:16" s="129" customFormat="1" ht="32.25" customHeight="1">
      <c r="B13" s="123">
        <v>862101</v>
      </c>
      <c r="C13" s="124" t="s">
        <v>306</v>
      </c>
      <c r="D13" s="125"/>
      <c r="E13" s="126"/>
      <c r="F13" s="127"/>
      <c r="G13" s="125"/>
      <c r="H13" s="126">
        <v>1</v>
      </c>
      <c r="I13" s="127"/>
      <c r="J13" s="125">
        <f t="shared" si="0"/>
        <v>0</v>
      </c>
      <c r="K13" s="126">
        <f t="shared" si="1"/>
        <v>1</v>
      </c>
      <c r="L13" s="127">
        <f t="shared" si="2"/>
        <v>0</v>
      </c>
      <c r="M13" s="128">
        <f t="shared" si="3"/>
        <v>1</v>
      </c>
      <c r="P13" s="350" t="s">
        <v>332</v>
      </c>
    </row>
    <row r="14" spans="2:13" s="131" customFormat="1" ht="32.25" customHeight="1">
      <c r="B14" s="130">
        <v>869044</v>
      </c>
      <c r="C14" s="124" t="s">
        <v>340</v>
      </c>
      <c r="D14" s="125"/>
      <c r="E14" s="126">
        <v>1</v>
      </c>
      <c r="F14" s="127"/>
      <c r="G14" s="125"/>
      <c r="H14" s="126"/>
      <c r="I14" s="127"/>
      <c r="J14" s="125"/>
      <c r="K14" s="126">
        <f t="shared" si="1"/>
        <v>1</v>
      </c>
      <c r="L14" s="127">
        <f t="shared" si="2"/>
        <v>0</v>
      </c>
      <c r="M14" s="128">
        <f t="shared" si="3"/>
        <v>1</v>
      </c>
    </row>
    <row r="15" spans="2:13" s="131" customFormat="1" ht="32.25" customHeight="1">
      <c r="B15" s="123">
        <v>889928</v>
      </c>
      <c r="C15" s="124" t="s">
        <v>322</v>
      </c>
      <c r="D15" s="125"/>
      <c r="E15" s="126">
        <v>1</v>
      </c>
      <c r="F15" s="127"/>
      <c r="G15" s="125"/>
      <c r="H15" s="126"/>
      <c r="I15" s="127"/>
      <c r="J15" s="125">
        <f t="shared" si="0"/>
        <v>0</v>
      </c>
      <c r="K15" s="126">
        <f t="shared" si="1"/>
        <v>1</v>
      </c>
      <c r="L15" s="127">
        <f t="shared" si="2"/>
        <v>0</v>
      </c>
      <c r="M15" s="128">
        <f t="shared" si="3"/>
        <v>1</v>
      </c>
    </row>
    <row r="16" spans="2:13" s="131" customFormat="1" ht="32.25" customHeight="1">
      <c r="B16" s="123">
        <v>910123</v>
      </c>
      <c r="C16" s="124" t="s">
        <v>325</v>
      </c>
      <c r="D16" s="125"/>
      <c r="E16" s="126">
        <v>1</v>
      </c>
      <c r="F16" s="127"/>
      <c r="G16" s="125"/>
      <c r="H16" s="126"/>
      <c r="I16" s="127"/>
      <c r="J16" s="125">
        <f>D16+G16</f>
        <v>0</v>
      </c>
      <c r="K16" s="126">
        <f>E16+H16</f>
        <v>1</v>
      </c>
      <c r="L16" s="127">
        <f>F16+I16</f>
        <v>0</v>
      </c>
      <c r="M16" s="128">
        <f>J16+K16+L16</f>
        <v>1</v>
      </c>
    </row>
    <row r="17" spans="2:16" s="131" customFormat="1" ht="32.25" customHeight="1">
      <c r="B17" s="123">
        <v>910501</v>
      </c>
      <c r="C17" s="124" t="s">
        <v>326</v>
      </c>
      <c r="D17" s="125"/>
      <c r="E17" s="126">
        <v>1</v>
      </c>
      <c r="F17" s="127"/>
      <c r="G17" s="125"/>
      <c r="H17" s="126">
        <v>1</v>
      </c>
      <c r="I17" s="127"/>
      <c r="J17" s="125">
        <f t="shared" si="0"/>
        <v>0</v>
      </c>
      <c r="K17" s="126">
        <f t="shared" si="1"/>
        <v>2</v>
      </c>
      <c r="L17" s="127">
        <f t="shared" si="2"/>
        <v>0</v>
      </c>
      <c r="M17" s="128">
        <f t="shared" si="3"/>
        <v>2</v>
      </c>
      <c r="P17" s="131" t="s">
        <v>331</v>
      </c>
    </row>
    <row r="18" spans="2:13" s="131" customFormat="1" ht="32.25" customHeight="1">
      <c r="B18" s="123">
        <v>931102</v>
      </c>
      <c r="C18" s="124" t="s">
        <v>341</v>
      </c>
      <c r="D18" s="125"/>
      <c r="E18" s="126">
        <v>1</v>
      </c>
      <c r="F18" s="127"/>
      <c r="G18" s="125"/>
      <c r="H18" s="126"/>
      <c r="I18" s="127"/>
      <c r="J18" s="125">
        <f t="shared" si="0"/>
        <v>0</v>
      </c>
      <c r="K18" s="126">
        <f t="shared" si="1"/>
        <v>1</v>
      </c>
      <c r="L18" s="127">
        <f t="shared" si="2"/>
        <v>0</v>
      </c>
      <c r="M18" s="128">
        <f t="shared" si="3"/>
        <v>1</v>
      </c>
    </row>
    <row r="19" spans="2:16" s="129" customFormat="1" ht="32.25" customHeight="1">
      <c r="B19" s="123">
        <v>960302</v>
      </c>
      <c r="C19" s="124" t="s">
        <v>302</v>
      </c>
      <c r="D19" s="125"/>
      <c r="E19" s="126"/>
      <c r="F19" s="127"/>
      <c r="G19" s="125"/>
      <c r="H19" s="126">
        <v>1</v>
      </c>
      <c r="I19" s="127"/>
      <c r="J19" s="125">
        <f>D19+G19</f>
        <v>0</v>
      </c>
      <c r="K19" s="126">
        <f>E19+H19</f>
        <v>1</v>
      </c>
      <c r="L19" s="127">
        <f>F19+I19</f>
        <v>0</v>
      </c>
      <c r="M19" s="128">
        <f>J19+K19+L19</f>
        <v>1</v>
      </c>
      <c r="P19" s="350" t="s">
        <v>333</v>
      </c>
    </row>
    <row r="20" spans="2:13" s="131" customFormat="1" ht="32.25" customHeight="1" thickBot="1">
      <c r="B20" s="965" t="s">
        <v>127</v>
      </c>
      <c r="C20" s="965"/>
      <c r="D20" s="132">
        <f>SUM(D10:D18)</f>
        <v>9</v>
      </c>
      <c r="E20" s="133">
        <f>SUM(E10:E18)</f>
        <v>14</v>
      </c>
      <c r="F20" s="134">
        <f>SUM(F10:F18)</f>
        <v>1</v>
      </c>
      <c r="G20" s="132">
        <f>SUM(G10:G18)</f>
        <v>0</v>
      </c>
      <c r="H20" s="133">
        <f aca="true" t="shared" si="4" ref="H20:M20">SUM(H10:H19)</f>
        <v>3</v>
      </c>
      <c r="I20" s="133">
        <f t="shared" si="4"/>
        <v>1</v>
      </c>
      <c r="J20" s="132">
        <f t="shared" si="4"/>
        <v>9</v>
      </c>
      <c r="K20" s="133">
        <f t="shared" si="4"/>
        <v>17</v>
      </c>
      <c r="L20" s="134">
        <f t="shared" si="4"/>
        <v>2</v>
      </c>
      <c r="M20" s="135">
        <f t="shared" si="4"/>
        <v>28</v>
      </c>
    </row>
    <row r="21" spans="4:13" ht="15"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3:4" ht="21" customHeight="1">
      <c r="C22" s="137"/>
      <c r="D22" s="138"/>
    </row>
    <row r="23" ht="15">
      <c r="C23" s="379"/>
    </row>
    <row r="24" spans="3:4" ht="21" customHeight="1">
      <c r="C24" s="137"/>
      <c r="D24" s="138"/>
    </row>
  </sheetData>
  <mergeCells count="12">
    <mergeCell ref="B6:M6"/>
    <mergeCell ref="B7:M7"/>
    <mergeCell ref="B1:C1"/>
    <mergeCell ref="M8:M9"/>
    <mergeCell ref="J8:L8"/>
    <mergeCell ref="B4:M4"/>
    <mergeCell ref="B5:M5"/>
    <mergeCell ref="B2:C2"/>
    <mergeCell ref="B20:C20"/>
    <mergeCell ref="B8:C8"/>
    <mergeCell ref="D8:F8"/>
    <mergeCell ref="G8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U16"/>
  <sheetViews>
    <sheetView zoomScale="75" zoomScaleNormal="75" workbookViewId="0" topLeftCell="A1">
      <selection activeCell="B3" sqref="B3"/>
    </sheetView>
  </sheetViews>
  <sheetFormatPr defaultColWidth="9.00390625" defaultRowHeight="12.75"/>
  <cols>
    <col min="1" max="1" width="9.125" style="15" customWidth="1"/>
    <col min="2" max="2" width="13.25390625" style="15" customWidth="1"/>
    <col min="3" max="3" width="53.00390625" style="50" customWidth="1"/>
    <col min="4" max="4" width="11.625" style="15" customWidth="1"/>
    <col min="5" max="5" width="10.375" style="15" customWidth="1"/>
    <col min="6" max="6" width="8.125" style="15" customWidth="1"/>
    <col min="7" max="12" width="9.125" style="15" customWidth="1"/>
    <col min="13" max="13" width="12.25390625" style="15" customWidth="1"/>
    <col min="14" max="15" width="9.125" style="15" customWidth="1"/>
    <col min="16" max="16" width="0" style="15" hidden="1" customWidth="1"/>
    <col min="17" max="16384" width="9.125" style="15" customWidth="1"/>
  </cols>
  <sheetData>
    <row r="1" spans="2:255" ht="15">
      <c r="B1" s="951"/>
      <c r="C1" s="951"/>
      <c r="D1"/>
      <c r="E1"/>
      <c r="F1" s="2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951" t="s">
        <v>593</v>
      </c>
      <c r="C2" s="951"/>
    </row>
    <row r="4" spans="2:13" ht="30" customHeight="1">
      <c r="B4" s="950" t="s">
        <v>577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</row>
    <row r="5" spans="2:13" ht="15.75"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</row>
    <row r="6" spans="2:13" s="74" customFormat="1" ht="23.25" customHeight="1" thickBot="1"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</row>
    <row r="7" spans="2:13" ht="32.25" customHeight="1" thickBot="1">
      <c r="B7" s="969" t="s">
        <v>217</v>
      </c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</row>
    <row r="8" spans="2:13" s="16" customFormat="1" ht="32.25" customHeight="1" thickBot="1">
      <c r="B8" s="966" t="s">
        <v>218</v>
      </c>
      <c r="C8" s="966"/>
      <c r="D8" s="967" t="s">
        <v>219</v>
      </c>
      <c r="E8" s="967"/>
      <c r="F8" s="967"/>
      <c r="G8" s="967" t="s">
        <v>220</v>
      </c>
      <c r="H8" s="967"/>
      <c r="I8" s="967"/>
      <c r="J8" s="967" t="s">
        <v>197</v>
      </c>
      <c r="K8" s="967"/>
      <c r="L8" s="967"/>
      <c r="M8" s="970" t="s">
        <v>221</v>
      </c>
    </row>
    <row r="9" spans="2:13" s="73" customFormat="1" ht="32.25" customHeight="1" thickBot="1">
      <c r="B9" s="108" t="s">
        <v>222</v>
      </c>
      <c r="C9" s="109" t="s">
        <v>223</v>
      </c>
      <c r="D9" s="110" t="s">
        <v>224</v>
      </c>
      <c r="E9" s="111" t="s">
        <v>225</v>
      </c>
      <c r="F9" s="112" t="s">
        <v>226</v>
      </c>
      <c r="G9" s="110" t="s">
        <v>224</v>
      </c>
      <c r="H9" s="111" t="s">
        <v>225</v>
      </c>
      <c r="I9" s="112" t="s">
        <v>226</v>
      </c>
      <c r="J9" s="110" t="s">
        <v>224</v>
      </c>
      <c r="K9" s="111" t="s">
        <v>225</v>
      </c>
      <c r="L9" s="112" t="s">
        <v>226</v>
      </c>
      <c r="M9" s="970"/>
    </row>
    <row r="10" spans="2:13" s="131" customFormat="1" ht="32.25" customHeight="1">
      <c r="B10" s="123">
        <v>890442</v>
      </c>
      <c r="C10" s="124" t="s">
        <v>324</v>
      </c>
      <c r="D10" s="125"/>
      <c r="E10" s="126"/>
      <c r="F10" s="127"/>
      <c r="G10" s="125"/>
      <c r="H10" s="126"/>
      <c r="I10" s="466">
        <v>44</v>
      </c>
      <c r="J10" s="125">
        <f>D10+G10</f>
        <v>0</v>
      </c>
      <c r="K10" s="126">
        <f>E10+H10</f>
        <v>0</v>
      </c>
      <c r="L10" s="127">
        <f>F10+I10</f>
        <v>44</v>
      </c>
      <c r="M10" s="128">
        <f>J10+K10+L10</f>
        <v>44</v>
      </c>
    </row>
    <row r="11" spans="2:13" s="131" customFormat="1" ht="32.25" customHeight="1" thickBot="1">
      <c r="B11" s="965" t="s">
        <v>127</v>
      </c>
      <c r="C11" s="965"/>
      <c r="D11" s="132">
        <f aca="true" t="shared" si="0" ref="D11:M11">SUM(D10:D10)</f>
        <v>0</v>
      </c>
      <c r="E11" s="133">
        <f t="shared" si="0"/>
        <v>0</v>
      </c>
      <c r="F11" s="134">
        <f t="shared" si="0"/>
        <v>0</v>
      </c>
      <c r="G11" s="132">
        <f t="shared" si="0"/>
        <v>0</v>
      </c>
      <c r="H11" s="133">
        <f t="shared" si="0"/>
        <v>0</v>
      </c>
      <c r="I11" s="133">
        <f t="shared" si="0"/>
        <v>44</v>
      </c>
      <c r="J11" s="132">
        <f t="shared" si="0"/>
        <v>0</v>
      </c>
      <c r="K11" s="133">
        <f t="shared" si="0"/>
        <v>0</v>
      </c>
      <c r="L11" s="134">
        <f t="shared" si="0"/>
        <v>44</v>
      </c>
      <c r="M11" s="135">
        <f t="shared" si="0"/>
        <v>44</v>
      </c>
    </row>
    <row r="12" spans="4:13" ht="15"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3:4" ht="21" customHeight="1">
      <c r="C13" s="137"/>
      <c r="D13" s="138"/>
    </row>
    <row r="14" spans="2:4" ht="21" customHeight="1">
      <c r="B14" s="15" t="s">
        <v>576</v>
      </c>
      <c r="C14" s="137"/>
      <c r="D14" s="138"/>
    </row>
    <row r="15" ht="15">
      <c r="C15" s="379"/>
    </row>
    <row r="16" spans="3:4" ht="21" customHeight="1">
      <c r="C16" s="137"/>
      <c r="D16" s="138"/>
    </row>
  </sheetData>
  <mergeCells count="12">
    <mergeCell ref="B1:C1"/>
    <mergeCell ref="B4:M4"/>
    <mergeCell ref="B5:M5"/>
    <mergeCell ref="B6:M6"/>
    <mergeCell ref="B11:C11"/>
    <mergeCell ref="B2:C2"/>
    <mergeCell ref="B7:M7"/>
    <mergeCell ref="B8:C8"/>
    <mergeCell ref="D8:F8"/>
    <mergeCell ref="G8:I8"/>
    <mergeCell ref="J8:L8"/>
    <mergeCell ref="M8:M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1">
      <selection activeCell="J18" sqref="J18"/>
    </sheetView>
  </sheetViews>
  <sheetFormatPr defaultColWidth="9.00390625" defaultRowHeight="12.75"/>
  <cols>
    <col min="5" max="5" width="11.75390625" style="0" customWidth="1"/>
  </cols>
  <sheetData>
    <row r="2" spans="1:7" ht="14.25">
      <c r="A2" s="951" t="s">
        <v>594</v>
      </c>
      <c r="B2" s="951"/>
      <c r="C2" s="936"/>
      <c r="D2" s="936"/>
      <c r="E2" s="936"/>
      <c r="F2" s="936"/>
      <c r="G2" s="936"/>
    </row>
    <row r="5" ht="12.75">
      <c r="A5" s="351" t="s">
        <v>342</v>
      </c>
    </row>
    <row r="6" ht="12.75">
      <c r="A6" s="351" t="s">
        <v>343</v>
      </c>
    </row>
    <row r="10" spans="1:8" ht="12.75">
      <c r="A10" s="44"/>
      <c r="B10" s="44"/>
      <c r="C10" s="44"/>
      <c r="D10" s="44"/>
      <c r="E10" s="44"/>
      <c r="F10" s="44"/>
      <c r="G10" s="44"/>
      <c r="H10" s="44"/>
    </row>
    <row r="11" spans="1:8" ht="12.75">
      <c r="A11" s="44" t="s">
        <v>345</v>
      </c>
      <c r="B11" s="44"/>
      <c r="C11" s="44"/>
      <c r="D11" s="44"/>
      <c r="E11" s="44"/>
      <c r="F11" s="44"/>
      <c r="G11" s="44"/>
      <c r="H11" s="44"/>
    </row>
    <row r="12" spans="1:8" ht="13.5" thickBot="1">
      <c r="A12" s="335"/>
      <c r="B12" s="335"/>
      <c r="C12" s="335"/>
      <c r="D12" s="335"/>
      <c r="E12" s="335"/>
      <c r="F12" s="335"/>
      <c r="G12" s="335"/>
      <c r="H12" s="335"/>
    </row>
    <row r="13" spans="1:8" s="351" customFormat="1" ht="13.5" thickBot="1">
      <c r="A13" s="976" t="s">
        <v>344</v>
      </c>
      <c r="B13" s="977"/>
      <c r="C13" s="977"/>
      <c r="D13" s="977"/>
      <c r="E13" s="977"/>
      <c r="F13" s="372" t="s">
        <v>352</v>
      </c>
      <c r="G13" s="372" t="s">
        <v>510</v>
      </c>
      <c r="H13" s="372" t="s">
        <v>197</v>
      </c>
    </row>
    <row r="14" spans="1:8" ht="12.75">
      <c r="A14" s="979" t="s">
        <v>346</v>
      </c>
      <c r="B14" s="980"/>
      <c r="C14" s="980"/>
      <c r="D14" s="980"/>
      <c r="E14" s="980"/>
      <c r="F14" s="375"/>
      <c r="G14" s="375"/>
      <c r="H14" s="375">
        <f aca="true" t="shared" si="0" ref="H14:H19">F14+G14</f>
        <v>0</v>
      </c>
    </row>
    <row r="15" spans="1:8" ht="12.75">
      <c r="A15" s="982" t="s">
        <v>347</v>
      </c>
      <c r="B15" s="983"/>
      <c r="C15" s="983"/>
      <c r="D15" s="983"/>
      <c r="E15" s="983"/>
      <c r="F15" s="376"/>
      <c r="G15" s="376"/>
      <c r="H15" s="376">
        <f t="shared" si="0"/>
        <v>0</v>
      </c>
    </row>
    <row r="16" spans="1:8" ht="12.75">
      <c r="A16" s="982" t="s">
        <v>348</v>
      </c>
      <c r="B16" s="983"/>
      <c r="C16" s="983"/>
      <c r="D16" s="983"/>
      <c r="E16" s="983"/>
      <c r="F16" s="376"/>
      <c r="G16" s="376"/>
      <c r="H16" s="376">
        <f t="shared" si="0"/>
        <v>0</v>
      </c>
    </row>
    <row r="17" spans="1:8" ht="12.75">
      <c r="A17" s="982" t="s">
        <v>349</v>
      </c>
      <c r="B17" s="983"/>
      <c r="C17" s="983"/>
      <c r="D17" s="983"/>
      <c r="E17" s="983"/>
      <c r="F17" s="376"/>
      <c r="G17" s="376"/>
      <c r="H17" s="376">
        <f t="shared" si="0"/>
        <v>0</v>
      </c>
    </row>
    <row r="18" spans="1:8" ht="12.75">
      <c r="A18" s="982" t="s">
        <v>350</v>
      </c>
      <c r="B18" s="983"/>
      <c r="C18" s="983"/>
      <c r="D18" s="983"/>
      <c r="E18" s="983"/>
      <c r="F18" s="376"/>
      <c r="G18" s="376"/>
      <c r="H18" s="376">
        <f t="shared" si="0"/>
        <v>0</v>
      </c>
    </row>
    <row r="19" spans="1:8" ht="13.5" thickBot="1">
      <c r="A19" s="974" t="s">
        <v>351</v>
      </c>
      <c r="B19" s="975"/>
      <c r="C19" s="975"/>
      <c r="D19" s="975"/>
      <c r="E19" s="975"/>
      <c r="F19" s="377"/>
      <c r="G19" s="377"/>
      <c r="H19" s="377">
        <f t="shared" si="0"/>
        <v>0</v>
      </c>
    </row>
    <row r="20" spans="1:8" s="351" customFormat="1" ht="13.5" thickBot="1">
      <c r="A20" s="976" t="s">
        <v>353</v>
      </c>
      <c r="B20" s="977"/>
      <c r="C20" s="977"/>
      <c r="D20" s="977"/>
      <c r="E20" s="977"/>
      <c r="F20" s="378">
        <f>SUM(F14:F19)</f>
        <v>0</v>
      </c>
      <c r="G20" s="378">
        <f>SUM(G14:G19)</f>
        <v>0</v>
      </c>
      <c r="H20" s="378">
        <f>SUM(H14:H19)</f>
        <v>0</v>
      </c>
    </row>
    <row r="22" ht="13.5" thickBot="1"/>
    <row r="23" spans="1:8" s="351" customFormat="1" ht="13.5" thickBot="1">
      <c r="A23" s="976" t="s">
        <v>354</v>
      </c>
      <c r="B23" s="977"/>
      <c r="C23" s="977"/>
      <c r="D23" s="977"/>
      <c r="E23" s="978"/>
      <c r="F23" s="372" t="s">
        <v>352</v>
      </c>
      <c r="G23" s="372" t="s">
        <v>510</v>
      </c>
      <c r="H23" s="372" t="s">
        <v>197</v>
      </c>
    </row>
    <row r="24" spans="1:8" ht="12.75">
      <c r="A24" s="979" t="s">
        <v>355</v>
      </c>
      <c r="B24" s="980"/>
      <c r="C24" s="980"/>
      <c r="D24" s="980"/>
      <c r="E24" s="981"/>
      <c r="F24" s="374"/>
      <c r="G24" s="374"/>
      <c r="H24" s="374">
        <f>F24+G24</f>
        <v>0</v>
      </c>
    </row>
    <row r="25" spans="1:8" ht="12.75">
      <c r="A25" s="982" t="s">
        <v>356</v>
      </c>
      <c r="B25" s="983"/>
      <c r="C25" s="983"/>
      <c r="D25" s="983"/>
      <c r="E25" s="986"/>
      <c r="F25" s="299"/>
      <c r="G25" s="299"/>
      <c r="H25" s="299">
        <f>F25+G25</f>
        <v>0</v>
      </c>
    </row>
    <row r="26" spans="1:8" ht="12.75">
      <c r="A26" s="982" t="s">
        <v>357</v>
      </c>
      <c r="B26" s="983"/>
      <c r="C26" s="983"/>
      <c r="D26" s="983"/>
      <c r="E26" s="986"/>
      <c r="F26" s="299"/>
      <c r="G26" s="299"/>
      <c r="H26" s="299">
        <f>F26+G26</f>
        <v>0</v>
      </c>
    </row>
    <row r="27" spans="1:8" ht="13.5" thickBot="1">
      <c r="A27" s="974" t="s">
        <v>358</v>
      </c>
      <c r="B27" s="975"/>
      <c r="C27" s="975"/>
      <c r="D27" s="975"/>
      <c r="E27" s="987"/>
      <c r="F27" s="299"/>
      <c r="G27" s="299"/>
      <c r="H27" s="299">
        <f>F27+G27</f>
        <v>0</v>
      </c>
    </row>
    <row r="28" spans="1:8" s="351" customFormat="1" ht="13.5" thickBot="1">
      <c r="A28" s="976" t="s">
        <v>127</v>
      </c>
      <c r="B28" s="977"/>
      <c r="C28" s="977"/>
      <c r="D28" s="977"/>
      <c r="E28" s="977"/>
      <c r="F28" s="372">
        <f>F24+F25+F26+F27</f>
        <v>0</v>
      </c>
      <c r="G28" s="372">
        <f>G24+G25+G26+G27</f>
        <v>0</v>
      </c>
      <c r="H28" s="372">
        <f>H24+H25+H26+H27</f>
        <v>0</v>
      </c>
    </row>
    <row r="33" spans="1:8" ht="12.75">
      <c r="A33" s="44" t="s">
        <v>345</v>
      </c>
      <c r="B33" s="44"/>
      <c r="C33" s="44"/>
      <c r="D33" s="44"/>
      <c r="E33" s="44"/>
      <c r="F33" s="44"/>
      <c r="G33" s="44"/>
      <c r="H33" s="44"/>
    </row>
    <row r="34" spans="1:8" ht="13.5" thickBot="1">
      <c r="A34" s="335"/>
      <c r="B34" s="335"/>
      <c r="C34" s="335"/>
      <c r="D34" s="335"/>
      <c r="E34" s="335"/>
      <c r="F34" s="335"/>
      <c r="G34" s="335"/>
      <c r="H34" s="335"/>
    </row>
    <row r="35" spans="1:8" s="351" customFormat="1" ht="13.5" thickBot="1">
      <c r="A35" s="976" t="s">
        <v>344</v>
      </c>
      <c r="B35" s="977"/>
      <c r="C35" s="977"/>
      <c r="D35" s="977"/>
      <c r="E35" s="977"/>
      <c r="F35" s="372" t="s">
        <v>352</v>
      </c>
      <c r="G35" s="372" t="s">
        <v>510</v>
      </c>
      <c r="H35" s="372" t="s">
        <v>197</v>
      </c>
    </row>
    <row r="36" spans="1:8" ht="12.75">
      <c r="A36" s="979" t="s">
        <v>346</v>
      </c>
      <c r="B36" s="980"/>
      <c r="C36" s="980"/>
      <c r="D36" s="980"/>
      <c r="E36" s="980"/>
      <c r="F36" s="374"/>
      <c r="G36" s="374"/>
      <c r="H36" s="374">
        <f aca="true" t="shared" si="1" ref="H36:H41">F36+G36</f>
        <v>0</v>
      </c>
    </row>
    <row r="37" spans="1:8" ht="12.75">
      <c r="A37" s="982" t="s">
        <v>347</v>
      </c>
      <c r="B37" s="983"/>
      <c r="C37" s="983"/>
      <c r="D37" s="983"/>
      <c r="E37" s="983"/>
      <c r="F37" s="299"/>
      <c r="G37" s="299"/>
      <c r="H37" s="299">
        <f t="shared" si="1"/>
        <v>0</v>
      </c>
    </row>
    <row r="38" spans="1:8" ht="12.75">
      <c r="A38" s="982" t="s">
        <v>348</v>
      </c>
      <c r="B38" s="983"/>
      <c r="C38" s="983"/>
      <c r="D38" s="983"/>
      <c r="E38" s="983"/>
      <c r="F38" s="299"/>
      <c r="G38" s="299"/>
      <c r="H38" s="299">
        <f t="shared" si="1"/>
        <v>0</v>
      </c>
    </row>
    <row r="39" spans="1:8" ht="12.75">
      <c r="A39" s="982" t="s">
        <v>349</v>
      </c>
      <c r="B39" s="983"/>
      <c r="C39" s="983"/>
      <c r="D39" s="983"/>
      <c r="E39" s="983"/>
      <c r="F39" s="299"/>
      <c r="G39" s="299"/>
      <c r="H39" s="299">
        <f t="shared" si="1"/>
        <v>0</v>
      </c>
    </row>
    <row r="40" spans="1:8" ht="12.75">
      <c r="A40" s="982" t="s">
        <v>350</v>
      </c>
      <c r="B40" s="983"/>
      <c r="C40" s="983"/>
      <c r="D40" s="983"/>
      <c r="E40" s="983"/>
      <c r="F40" s="299"/>
      <c r="G40" s="299"/>
      <c r="H40" s="299">
        <f t="shared" si="1"/>
        <v>0</v>
      </c>
    </row>
    <row r="41" spans="1:8" ht="13.5" thickBot="1">
      <c r="A41" s="974" t="s">
        <v>351</v>
      </c>
      <c r="B41" s="975"/>
      <c r="C41" s="975"/>
      <c r="D41" s="975"/>
      <c r="E41" s="975"/>
      <c r="F41" s="313"/>
      <c r="G41" s="313"/>
      <c r="H41" s="313">
        <f t="shared" si="1"/>
        <v>0</v>
      </c>
    </row>
    <row r="42" spans="1:8" s="351" customFormat="1" ht="13.5" thickBot="1">
      <c r="A42" s="976" t="s">
        <v>353</v>
      </c>
      <c r="B42" s="977"/>
      <c r="C42" s="977"/>
      <c r="D42" s="977"/>
      <c r="E42" s="977"/>
      <c r="F42" s="373">
        <f>SUM(F36:F41)</f>
        <v>0</v>
      </c>
      <c r="G42" s="373">
        <f>SUM(G36:G41)</f>
        <v>0</v>
      </c>
      <c r="H42" s="373">
        <f>SUM(H36:H41)</f>
        <v>0</v>
      </c>
    </row>
    <row r="44" ht="13.5" thickBot="1"/>
    <row r="45" spans="1:8" s="351" customFormat="1" ht="13.5" thickBot="1">
      <c r="A45" s="976" t="s">
        <v>354</v>
      </c>
      <c r="B45" s="977"/>
      <c r="C45" s="977"/>
      <c r="D45" s="977"/>
      <c r="E45" s="978"/>
      <c r="F45" s="372" t="s">
        <v>352</v>
      </c>
      <c r="G45" s="372" t="s">
        <v>510</v>
      </c>
      <c r="H45" s="372" t="s">
        <v>197</v>
      </c>
    </row>
    <row r="46" spans="1:8" ht="12.75">
      <c r="A46" s="979" t="s">
        <v>355</v>
      </c>
      <c r="B46" s="980"/>
      <c r="C46" s="980"/>
      <c r="D46" s="980"/>
      <c r="E46" s="981"/>
      <c r="F46" s="374"/>
      <c r="G46" s="374"/>
      <c r="H46" s="374">
        <f>F46+G46</f>
        <v>0</v>
      </c>
    </row>
    <row r="47" spans="1:8" ht="12.75">
      <c r="A47" s="982" t="s">
        <v>356</v>
      </c>
      <c r="B47" s="983"/>
      <c r="C47" s="983"/>
      <c r="D47" s="983"/>
      <c r="E47" s="986"/>
      <c r="F47" s="299"/>
      <c r="G47" s="299"/>
      <c r="H47" s="299">
        <f>F47+G47</f>
        <v>0</v>
      </c>
    </row>
    <row r="48" spans="1:8" ht="12.75">
      <c r="A48" s="982" t="s">
        <v>357</v>
      </c>
      <c r="B48" s="983"/>
      <c r="C48" s="983"/>
      <c r="D48" s="983"/>
      <c r="E48" s="986"/>
      <c r="F48" s="299"/>
      <c r="G48" s="299"/>
      <c r="H48" s="299">
        <f>F48+G48</f>
        <v>0</v>
      </c>
    </row>
    <row r="49" spans="1:8" ht="13.5" thickBot="1">
      <c r="A49" s="974" t="s">
        <v>358</v>
      </c>
      <c r="B49" s="975"/>
      <c r="C49" s="975"/>
      <c r="D49" s="975"/>
      <c r="E49" s="987"/>
      <c r="F49" s="299"/>
      <c r="G49" s="299"/>
      <c r="H49" s="299">
        <f>F49+G49</f>
        <v>0</v>
      </c>
    </row>
    <row r="50" spans="1:8" s="351" customFormat="1" ht="13.5" thickBot="1">
      <c r="A50" s="976" t="s">
        <v>127</v>
      </c>
      <c r="B50" s="977"/>
      <c r="C50" s="977"/>
      <c r="D50" s="977"/>
      <c r="E50" s="977"/>
      <c r="F50" s="372">
        <f>SUM(F46:F49)</f>
        <v>0</v>
      </c>
      <c r="G50" s="372">
        <f>SUM(G46:G49)</f>
        <v>0</v>
      </c>
      <c r="H50" s="372">
        <f>SUM(H46:H49)</f>
        <v>0</v>
      </c>
    </row>
    <row r="53" ht="12.75">
      <c r="A53" s="351" t="s">
        <v>511</v>
      </c>
    </row>
    <row r="55" ht="13.5" thickBot="1"/>
    <row r="56" spans="1:9" ht="13.5" thickBot="1">
      <c r="A56" s="971" t="s">
        <v>359</v>
      </c>
      <c r="B56" s="971"/>
      <c r="C56" s="971"/>
      <c r="D56" s="971"/>
      <c r="E56" s="971"/>
      <c r="F56" s="971"/>
      <c r="G56" s="971"/>
      <c r="H56" s="973" t="s">
        <v>360</v>
      </c>
      <c r="I56" s="973"/>
    </row>
    <row r="57" spans="1:9" ht="13.5" thickBot="1">
      <c r="A57" s="972"/>
      <c r="B57" s="972"/>
      <c r="C57" s="972"/>
      <c r="D57" s="972"/>
      <c r="E57" s="972"/>
      <c r="F57" s="972"/>
      <c r="G57" s="972"/>
      <c r="H57" s="984"/>
      <c r="I57" s="984"/>
    </row>
    <row r="58" spans="1:9" s="351" customFormat="1" ht="13.5" thickBot="1">
      <c r="A58" s="973" t="s">
        <v>127</v>
      </c>
      <c r="B58" s="973"/>
      <c r="C58" s="973"/>
      <c r="D58" s="973"/>
      <c r="E58" s="973"/>
      <c r="F58" s="973"/>
      <c r="G58" s="973"/>
      <c r="H58" s="985">
        <f>H57</f>
        <v>0</v>
      </c>
      <c r="I58" s="985"/>
    </row>
  </sheetData>
  <mergeCells count="35">
    <mergeCell ref="A13:E13"/>
    <mergeCell ref="A14:E14"/>
    <mergeCell ref="A15:E15"/>
    <mergeCell ref="A16:E16"/>
    <mergeCell ref="A17:E17"/>
    <mergeCell ref="A18:E18"/>
    <mergeCell ref="A19:E19"/>
    <mergeCell ref="A20:E20"/>
    <mergeCell ref="A23:E23"/>
    <mergeCell ref="A24:E24"/>
    <mergeCell ref="A25:E25"/>
    <mergeCell ref="A26:E26"/>
    <mergeCell ref="A39:E39"/>
    <mergeCell ref="A40:E40"/>
    <mergeCell ref="A27:E27"/>
    <mergeCell ref="A28:E28"/>
    <mergeCell ref="A35:E35"/>
    <mergeCell ref="A36:E36"/>
    <mergeCell ref="H56:I56"/>
    <mergeCell ref="H57:I57"/>
    <mergeCell ref="H58:I58"/>
    <mergeCell ref="A47:E47"/>
    <mergeCell ref="A48:E48"/>
    <mergeCell ref="A49:E49"/>
    <mergeCell ref="A50:E50"/>
    <mergeCell ref="A2:G2"/>
    <mergeCell ref="A56:G56"/>
    <mergeCell ref="A57:G57"/>
    <mergeCell ref="A58:G58"/>
    <mergeCell ref="A41:E41"/>
    <mergeCell ref="A42:E42"/>
    <mergeCell ref="A45:E45"/>
    <mergeCell ref="A46:E46"/>
    <mergeCell ref="A37:E37"/>
    <mergeCell ref="A38:E3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B3" sqref="B3"/>
    </sheetView>
  </sheetViews>
  <sheetFormatPr defaultColWidth="9.00390625" defaultRowHeight="12.75"/>
  <cols>
    <col min="1" max="7" width="9.125" style="413" customWidth="1"/>
    <col min="8" max="8" width="16.75390625" style="413" customWidth="1"/>
    <col min="9" max="16384" width="9.125" style="413" customWidth="1"/>
  </cols>
  <sheetData>
    <row r="2" spans="2:8" ht="14.25">
      <c r="B2" s="951" t="s">
        <v>595</v>
      </c>
      <c r="C2" s="951"/>
      <c r="D2" s="936"/>
      <c r="E2" s="936"/>
      <c r="F2" s="936"/>
      <c r="G2" s="936"/>
      <c r="H2" s="936"/>
    </row>
    <row r="6" spans="2:10" s="39" customFormat="1" ht="12.75">
      <c r="B6" s="991" t="s">
        <v>512</v>
      </c>
      <c r="C6" s="991"/>
      <c r="D6" s="991"/>
      <c r="E6" s="991"/>
      <c r="F6" s="991"/>
      <c r="G6" s="991"/>
      <c r="H6" s="991"/>
      <c r="I6" s="991"/>
      <c r="J6" s="991"/>
    </row>
    <row r="7" spans="2:10" s="39" customFormat="1" ht="12.75">
      <c r="B7" s="992" t="s">
        <v>361</v>
      </c>
      <c r="C7" s="992"/>
      <c r="D7" s="992"/>
      <c r="E7" s="992"/>
      <c r="F7" s="992"/>
      <c r="G7" s="992"/>
      <c r="H7" s="992"/>
      <c r="I7" s="992"/>
      <c r="J7" s="992"/>
    </row>
    <row r="10" ht="13.5" thickBot="1"/>
    <row r="11" spans="2:8" s="175" customFormat="1" ht="15.75" thickBot="1">
      <c r="B11" s="414" t="s">
        <v>362</v>
      </c>
      <c r="C11" s="996" t="s">
        <v>147</v>
      </c>
      <c r="D11" s="997"/>
      <c r="E11" s="997"/>
      <c r="F11" s="997"/>
      <c r="G11" s="998"/>
      <c r="H11" s="415" t="s">
        <v>364</v>
      </c>
    </row>
    <row r="12" spans="2:8" s="175" customFormat="1" ht="14.25">
      <c r="B12" s="416" t="s">
        <v>6</v>
      </c>
      <c r="C12" s="993" t="s">
        <v>363</v>
      </c>
      <c r="D12" s="994"/>
      <c r="E12" s="994"/>
      <c r="F12" s="994"/>
      <c r="G12" s="995"/>
      <c r="H12" s="417">
        <v>40</v>
      </c>
    </row>
    <row r="13" spans="2:8" s="175" customFormat="1" ht="14.25">
      <c r="B13" s="416" t="s">
        <v>31</v>
      </c>
      <c r="C13" s="993" t="s">
        <v>365</v>
      </c>
      <c r="D13" s="994"/>
      <c r="E13" s="994"/>
      <c r="F13" s="994"/>
      <c r="G13" s="995"/>
      <c r="H13" s="417">
        <v>40</v>
      </c>
    </row>
    <row r="14" spans="2:8" s="175" customFormat="1" ht="14.25">
      <c r="B14" s="416" t="s">
        <v>79</v>
      </c>
      <c r="C14" s="988" t="s">
        <v>366</v>
      </c>
      <c r="D14" s="989"/>
      <c r="E14" s="989"/>
      <c r="F14" s="989"/>
      <c r="G14" s="990"/>
      <c r="H14" s="417">
        <v>100</v>
      </c>
    </row>
    <row r="15" spans="2:8" s="175" customFormat="1" ht="14.25">
      <c r="B15" s="416" t="s">
        <v>81</v>
      </c>
      <c r="C15" s="988" t="s">
        <v>367</v>
      </c>
      <c r="D15" s="989"/>
      <c r="E15" s="989"/>
      <c r="F15" s="989"/>
      <c r="G15" s="990"/>
      <c r="H15" s="417">
        <v>60</v>
      </c>
    </row>
    <row r="16" spans="2:8" s="175" customFormat="1" ht="14.25">
      <c r="B16" s="416" t="s">
        <v>82</v>
      </c>
      <c r="C16" s="988" t="s">
        <v>368</v>
      </c>
      <c r="D16" s="989"/>
      <c r="E16" s="989"/>
      <c r="F16" s="989"/>
      <c r="G16" s="990"/>
      <c r="H16" s="417">
        <v>60</v>
      </c>
    </row>
    <row r="17" spans="2:8" s="175" customFormat="1" ht="14.25">
      <c r="B17" s="416" t="s">
        <v>83</v>
      </c>
      <c r="C17" s="988" t="s">
        <v>369</v>
      </c>
      <c r="D17" s="989"/>
      <c r="E17" s="989"/>
      <c r="F17" s="989"/>
      <c r="G17" s="990"/>
      <c r="H17" s="417">
        <v>1600</v>
      </c>
    </row>
    <row r="18" spans="2:8" s="175" customFormat="1" ht="14.25">
      <c r="B18" s="416" t="s">
        <v>85</v>
      </c>
      <c r="C18" s="988" t="s">
        <v>370</v>
      </c>
      <c r="D18" s="989"/>
      <c r="E18" s="989"/>
      <c r="F18" s="989"/>
      <c r="G18" s="990"/>
      <c r="H18" s="417">
        <v>320</v>
      </c>
    </row>
    <row r="19" spans="2:8" s="175" customFormat="1" ht="14.25">
      <c r="B19" s="416" t="s">
        <v>87</v>
      </c>
      <c r="C19" s="988" t="s">
        <v>371</v>
      </c>
      <c r="D19" s="989"/>
      <c r="E19" s="989"/>
      <c r="F19" s="989"/>
      <c r="G19" s="990"/>
      <c r="H19" s="417">
        <v>439</v>
      </c>
    </row>
    <row r="20" spans="2:8" s="175" customFormat="1" ht="14.25">
      <c r="B20" s="416" t="s">
        <v>89</v>
      </c>
      <c r="C20" s="988" t="s">
        <v>372</v>
      </c>
      <c r="D20" s="989"/>
      <c r="E20" s="989"/>
      <c r="F20" s="989"/>
      <c r="G20" s="990"/>
      <c r="H20" s="417">
        <v>50</v>
      </c>
    </row>
    <row r="21" spans="2:8" s="175" customFormat="1" ht="14.25">
      <c r="B21" s="416" t="s">
        <v>91</v>
      </c>
      <c r="C21" s="988" t="s">
        <v>373</v>
      </c>
      <c r="D21" s="989"/>
      <c r="E21" s="989"/>
      <c r="F21" s="989"/>
      <c r="G21" s="990"/>
      <c r="H21" s="417">
        <v>30</v>
      </c>
    </row>
    <row r="22" spans="2:8" s="175" customFormat="1" ht="14.25">
      <c r="B22" s="416" t="s">
        <v>93</v>
      </c>
      <c r="C22" s="988" t="s">
        <v>374</v>
      </c>
      <c r="D22" s="989"/>
      <c r="E22" s="989"/>
      <c r="F22" s="989"/>
      <c r="G22" s="990"/>
      <c r="H22" s="417">
        <v>40</v>
      </c>
    </row>
    <row r="23" spans="2:8" s="175" customFormat="1" ht="14.25">
      <c r="B23" s="416" t="s">
        <v>94</v>
      </c>
      <c r="C23" s="988" t="s">
        <v>375</v>
      </c>
      <c r="D23" s="989"/>
      <c r="E23" s="989"/>
      <c r="F23" s="989"/>
      <c r="G23" s="990"/>
      <c r="H23" s="417">
        <v>40</v>
      </c>
    </row>
    <row r="24" spans="2:8" s="175" customFormat="1" ht="15" thickBot="1">
      <c r="B24" s="416" t="s">
        <v>95</v>
      </c>
      <c r="C24" s="993" t="s">
        <v>513</v>
      </c>
      <c r="D24" s="994"/>
      <c r="E24" s="994"/>
      <c r="F24" s="994"/>
      <c r="G24" s="995"/>
      <c r="H24" s="417">
        <v>40</v>
      </c>
    </row>
    <row r="25" spans="2:8" s="175" customFormat="1" ht="15.75" thickBot="1">
      <c r="B25" s="418"/>
      <c r="C25" s="414" t="s">
        <v>127</v>
      </c>
      <c r="D25" s="419"/>
      <c r="E25" s="419"/>
      <c r="F25" s="419"/>
      <c r="G25" s="415"/>
      <c r="H25" s="420">
        <f>SUM(H12:H24)</f>
        <v>2859</v>
      </c>
    </row>
  </sheetData>
  <mergeCells count="17">
    <mergeCell ref="C21:G21"/>
    <mergeCell ref="C22:G22"/>
    <mergeCell ref="C23:G23"/>
    <mergeCell ref="C24:G24"/>
    <mergeCell ref="B2:H2"/>
    <mergeCell ref="C14:G14"/>
    <mergeCell ref="C15:G15"/>
    <mergeCell ref="C16:G16"/>
    <mergeCell ref="B6:J6"/>
    <mergeCell ref="B7:J7"/>
    <mergeCell ref="C12:G12"/>
    <mergeCell ref="C13:G13"/>
    <mergeCell ref="C11:G11"/>
    <mergeCell ref="C18:G18"/>
    <mergeCell ref="C19:G19"/>
    <mergeCell ref="C20:G20"/>
    <mergeCell ref="C17:G1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6"/>
  <sheetViews>
    <sheetView zoomScale="75" zoomScaleNormal="75" workbookViewId="0" topLeftCell="A1">
      <selection activeCell="E12" sqref="E12"/>
    </sheetView>
  </sheetViews>
  <sheetFormatPr defaultColWidth="9.00390625" defaultRowHeight="12.75"/>
  <cols>
    <col min="1" max="2" width="9.125" style="15" customWidth="1"/>
    <col min="3" max="3" width="13.25390625" style="15" customWidth="1"/>
    <col min="4" max="4" width="53.00390625" style="50" customWidth="1"/>
    <col min="5" max="5" width="11.625" style="15" customWidth="1"/>
    <col min="6" max="6" width="10.375" style="15" customWidth="1"/>
    <col min="7" max="7" width="8.125" style="15" customWidth="1"/>
    <col min="8" max="13" width="9.125" style="15" customWidth="1"/>
    <col min="14" max="14" width="12.25390625" style="15" customWidth="1"/>
    <col min="15" max="16" width="9.125" style="15" customWidth="1"/>
    <col min="17" max="17" width="0" style="15" hidden="1" customWidth="1"/>
    <col min="18" max="16384" width="9.125" style="15" customWidth="1"/>
  </cols>
  <sheetData>
    <row r="1" spans="3:256" ht="15">
      <c r="C1" s="951"/>
      <c r="D1" s="951"/>
      <c r="E1"/>
      <c r="F1"/>
      <c r="G1" s="2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5">
      <c r="C2" s="146" t="s">
        <v>335</v>
      </c>
    </row>
    <row r="4" spans="3:14" ht="30" customHeight="1">
      <c r="C4" s="950" t="s">
        <v>509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</row>
    <row r="5" spans="3:14" ht="15.75"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</row>
    <row r="6" spans="3:14" s="74" customFormat="1" ht="23.25" customHeight="1" thickBot="1"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</row>
    <row r="7" spans="1:14" ht="32.25" customHeight="1" thickBot="1">
      <c r="A7" s="353"/>
      <c r="B7" s="354"/>
      <c r="C7" s="969" t="s">
        <v>217</v>
      </c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</row>
    <row r="8" spans="1:14" s="16" customFormat="1" ht="32.25" customHeight="1" thickBot="1">
      <c r="A8" s="355"/>
      <c r="B8" s="356"/>
      <c r="C8" s="966" t="s">
        <v>218</v>
      </c>
      <c r="D8" s="966"/>
      <c r="E8" s="967" t="s">
        <v>219</v>
      </c>
      <c r="F8" s="967"/>
      <c r="G8" s="967"/>
      <c r="H8" s="967" t="s">
        <v>220</v>
      </c>
      <c r="I8" s="967"/>
      <c r="J8" s="967"/>
      <c r="K8" s="967" t="s">
        <v>197</v>
      </c>
      <c r="L8" s="967"/>
      <c r="M8" s="967"/>
      <c r="N8" s="970" t="s">
        <v>221</v>
      </c>
    </row>
    <row r="9" spans="1:14" s="73" customFormat="1" ht="32.25" customHeight="1" thickBot="1">
      <c r="A9" s="352" t="s">
        <v>260</v>
      </c>
      <c r="B9" s="352" t="s">
        <v>261</v>
      </c>
      <c r="C9" s="108" t="s">
        <v>222</v>
      </c>
      <c r="D9" s="109" t="s">
        <v>223</v>
      </c>
      <c r="E9" s="110" t="s">
        <v>224</v>
      </c>
      <c r="F9" s="111" t="s">
        <v>225</v>
      </c>
      <c r="G9" s="112" t="s">
        <v>226</v>
      </c>
      <c r="H9" s="110" t="s">
        <v>224</v>
      </c>
      <c r="I9" s="111" t="s">
        <v>225</v>
      </c>
      <c r="J9" s="112" t="s">
        <v>226</v>
      </c>
      <c r="K9" s="110" t="s">
        <v>224</v>
      </c>
      <c r="L9" s="111" t="s">
        <v>225</v>
      </c>
      <c r="M9" s="112" t="s">
        <v>226</v>
      </c>
      <c r="N9" s="970"/>
    </row>
    <row r="10" spans="1:14" s="122" customFormat="1" ht="32.25" customHeight="1">
      <c r="A10" s="357" t="s">
        <v>6</v>
      </c>
      <c r="B10" s="358"/>
      <c r="C10" s="113">
        <v>562917</v>
      </c>
      <c r="D10" s="365" t="s">
        <v>227</v>
      </c>
      <c r="E10" s="114"/>
      <c r="F10" s="115">
        <v>7</v>
      </c>
      <c r="G10" s="116"/>
      <c r="H10" s="114"/>
      <c r="I10" s="117"/>
      <c r="J10" s="116"/>
      <c r="K10" s="118">
        <f>E10++H10</f>
        <v>0</v>
      </c>
      <c r="L10" s="119">
        <f>F10++I10</f>
        <v>7</v>
      </c>
      <c r="M10" s="120">
        <f>G10++J10</f>
        <v>0</v>
      </c>
      <c r="N10" s="121">
        <v>7</v>
      </c>
    </row>
    <row r="11" spans="1:17" s="129" customFormat="1" ht="32.25" customHeight="1">
      <c r="A11" s="359"/>
      <c r="B11" s="360"/>
      <c r="C11" s="123">
        <v>841126</v>
      </c>
      <c r="D11" s="124" t="s">
        <v>228</v>
      </c>
      <c r="E11" s="125">
        <v>9</v>
      </c>
      <c r="F11" s="126"/>
      <c r="G11" s="127">
        <v>1</v>
      </c>
      <c r="H11" s="125"/>
      <c r="I11" s="126"/>
      <c r="J11" s="127">
        <v>0.375</v>
      </c>
      <c r="K11" s="125">
        <f aca="true" t="shared" si="0" ref="K11:M19">E11+H11</f>
        <v>9</v>
      </c>
      <c r="L11" s="126">
        <f t="shared" si="0"/>
        <v>0</v>
      </c>
      <c r="M11" s="127">
        <f t="shared" si="0"/>
        <v>1.375</v>
      </c>
      <c r="N11" s="128">
        <f aca="true" t="shared" si="1" ref="N11:N19">K11+L11+M11</f>
        <v>10.375</v>
      </c>
      <c r="Q11" s="350" t="s">
        <v>334</v>
      </c>
    </row>
    <row r="12" spans="1:14" s="129" customFormat="1" ht="32.25" customHeight="1">
      <c r="A12" s="359"/>
      <c r="B12" s="360"/>
      <c r="C12" s="123">
        <v>841403</v>
      </c>
      <c r="D12" s="124" t="s">
        <v>229</v>
      </c>
      <c r="E12" s="125"/>
      <c r="F12" s="126">
        <v>2</v>
      </c>
      <c r="G12" s="127"/>
      <c r="H12" s="125"/>
      <c r="I12" s="126"/>
      <c r="J12" s="127"/>
      <c r="K12" s="125">
        <f t="shared" si="0"/>
        <v>0</v>
      </c>
      <c r="L12" s="126">
        <f t="shared" si="0"/>
        <v>2</v>
      </c>
      <c r="M12" s="127">
        <f t="shared" si="0"/>
        <v>0</v>
      </c>
      <c r="N12" s="128">
        <f t="shared" si="1"/>
        <v>2</v>
      </c>
    </row>
    <row r="13" spans="1:17" s="129" customFormat="1" ht="32.25" customHeight="1">
      <c r="A13" s="359"/>
      <c r="B13" s="360"/>
      <c r="C13" s="123">
        <v>862101</v>
      </c>
      <c r="D13" s="124" t="s">
        <v>306</v>
      </c>
      <c r="E13" s="125"/>
      <c r="F13" s="126"/>
      <c r="G13" s="127"/>
      <c r="H13" s="125"/>
      <c r="I13" s="126">
        <v>0.5</v>
      </c>
      <c r="J13" s="127"/>
      <c r="K13" s="125">
        <f t="shared" si="0"/>
        <v>0</v>
      </c>
      <c r="L13" s="126">
        <f t="shared" si="0"/>
        <v>0.5</v>
      </c>
      <c r="M13" s="127">
        <f t="shared" si="0"/>
        <v>0</v>
      </c>
      <c r="N13" s="128">
        <f t="shared" si="1"/>
        <v>0.5</v>
      </c>
      <c r="Q13" s="350" t="s">
        <v>332</v>
      </c>
    </row>
    <row r="14" spans="1:14" s="131" customFormat="1" ht="32.25" customHeight="1">
      <c r="A14" s="361"/>
      <c r="B14" s="362"/>
      <c r="C14" s="130">
        <v>869044</v>
      </c>
      <c r="D14" s="124" t="s">
        <v>340</v>
      </c>
      <c r="E14" s="125"/>
      <c r="F14" s="126">
        <v>1</v>
      </c>
      <c r="G14" s="127"/>
      <c r="H14" s="125"/>
      <c r="I14" s="126"/>
      <c r="J14" s="127"/>
      <c r="K14" s="125"/>
      <c r="L14" s="126">
        <f t="shared" si="0"/>
        <v>1</v>
      </c>
      <c r="M14" s="127">
        <f t="shared" si="0"/>
        <v>0</v>
      </c>
      <c r="N14" s="128">
        <f t="shared" si="1"/>
        <v>1</v>
      </c>
    </row>
    <row r="15" spans="1:14" s="131" customFormat="1" ht="32.25" customHeight="1">
      <c r="A15" s="361"/>
      <c r="B15" s="362"/>
      <c r="C15" s="123">
        <v>889928</v>
      </c>
      <c r="D15" s="124" t="s">
        <v>322</v>
      </c>
      <c r="E15" s="125"/>
      <c r="F15" s="126">
        <v>1</v>
      </c>
      <c r="G15" s="127"/>
      <c r="H15" s="125"/>
      <c r="I15" s="126"/>
      <c r="J15" s="127"/>
      <c r="K15" s="125">
        <f t="shared" si="0"/>
        <v>0</v>
      </c>
      <c r="L15" s="126">
        <f t="shared" si="0"/>
        <v>1</v>
      </c>
      <c r="M15" s="127">
        <f t="shared" si="0"/>
        <v>0</v>
      </c>
      <c r="N15" s="128">
        <f t="shared" si="1"/>
        <v>1</v>
      </c>
    </row>
    <row r="16" spans="1:14" s="131" customFormat="1" ht="32.25" customHeight="1">
      <c r="A16" s="361"/>
      <c r="B16" s="362"/>
      <c r="C16" s="123">
        <v>890442</v>
      </c>
      <c r="D16" s="124" t="s">
        <v>324</v>
      </c>
      <c r="E16" s="125"/>
      <c r="F16" s="126"/>
      <c r="G16" s="127"/>
      <c r="H16" s="125"/>
      <c r="I16" s="126"/>
      <c r="J16" s="450">
        <v>24.5</v>
      </c>
      <c r="K16" s="125">
        <f t="shared" si="0"/>
        <v>0</v>
      </c>
      <c r="L16" s="126">
        <f t="shared" si="0"/>
        <v>0</v>
      </c>
      <c r="M16" s="127">
        <f t="shared" si="0"/>
        <v>24.5</v>
      </c>
      <c r="N16" s="128">
        <f t="shared" si="1"/>
        <v>24.5</v>
      </c>
    </row>
    <row r="17" spans="1:14" s="131" customFormat="1" ht="32.25" customHeight="1">
      <c r="A17" s="361"/>
      <c r="B17" s="362"/>
      <c r="C17" s="123">
        <v>910123</v>
      </c>
      <c r="D17" s="124" t="s">
        <v>325</v>
      </c>
      <c r="E17" s="125"/>
      <c r="F17" s="126">
        <v>1</v>
      </c>
      <c r="G17" s="127"/>
      <c r="H17" s="125"/>
      <c r="I17" s="126"/>
      <c r="J17" s="127"/>
      <c r="K17" s="125">
        <f>E17+H17</f>
        <v>0</v>
      </c>
      <c r="L17" s="126">
        <f>F17+I17</f>
        <v>1</v>
      </c>
      <c r="M17" s="127">
        <f>G17+J17</f>
        <v>0</v>
      </c>
      <c r="N17" s="128">
        <f>K17+L17+M17</f>
        <v>1</v>
      </c>
    </row>
    <row r="18" spans="1:17" s="131" customFormat="1" ht="32.25" customHeight="1">
      <c r="A18" s="361"/>
      <c r="B18" s="362"/>
      <c r="C18" s="123">
        <v>910501</v>
      </c>
      <c r="D18" s="124" t="s">
        <v>326</v>
      </c>
      <c r="E18" s="125"/>
      <c r="F18" s="126">
        <v>1</v>
      </c>
      <c r="G18" s="127"/>
      <c r="H18" s="125"/>
      <c r="I18" s="126">
        <v>0.5</v>
      </c>
      <c r="J18" s="127"/>
      <c r="K18" s="125">
        <f t="shared" si="0"/>
        <v>0</v>
      </c>
      <c r="L18" s="126">
        <f t="shared" si="0"/>
        <v>1.5</v>
      </c>
      <c r="M18" s="127">
        <f t="shared" si="0"/>
        <v>0</v>
      </c>
      <c r="N18" s="128">
        <f t="shared" si="1"/>
        <v>1.5</v>
      </c>
      <c r="Q18" s="131" t="s">
        <v>331</v>
      </c>
    </row>
    <row r="19" spans="1:14" s="131" customFormat="1" ht="32.25" customHeight="1">
      <c r="A19" s="361"/>
      <c r="B19" s="362"/>
      <c r="C19" s="123">
        <v>931102</v>
      </c>
      <c r="D19" s="124" t="s">
        <v>341</v>
      </c>
      <c r="E19" s="125"/>
      <c r="F19" s="126">
        <v>1</v>
      </c>
      <c r="G19" s="127"/>
      <c r="H19" s="125"/>
      <c r="I19" s="126"/>
      <c r="J19" s="127"/>
      <c r="K19" s="125">
        <f t="shared" si="0"/>
        <v>0</v>
      </c>
      <c r="L19" s="126">
        <f t="shared" si="0"/>
        <v>1</v>
      </c>
      <c r="M19" s="127">
        <f t="shared" si="0"/>
        <v>0</v>
      </c>
      <c r="N19" s="128">
        <f t="shared" si="1"/>
        <v>1</v>
      </c>
    </row>
    <row r="20" spans="1:17" s="129" customFormat="1" ht="32.25" customHeight="1">
      <c r="A20" s="359"/>
      <c r="B20" s="360"/>
      <c r="C20" s="123">
        <v>960302</v>
      </c>
      <c r="D20" s="124" t="s">
        <v>302</v>
      </c>
      <c r="E20" s="125"/>
      <c r="F20" s="126"/>
      <c r="G20" s="127"/>
      <c r="H20" s="125"/>
      <c r="I20" s="126">
        <v>0.5</v>
      </c>
      <c r="J20" s="127"/>
      <c r="K20" s="125">
        <f>E20+H20</f>
        <v>0</v>
      </c>
      <c r="L20" s="126">
        <f>F20+I20</f>
        <v>0.5</v>
      </c>
      <c r="M20" s="127">
        <f>G20+J20</f>
        <v>0</v>
      </c>
      <c r="N20" s="128">
        <f>K20+L20+M20</f>
        <v>0.5</v>
      </c>
      <c r="Q20" s="350" t="s">
        <v>333</v>
      </c>
    </row>
    <row r="21" spans="1:14" s="131" customFormat="1" ht="32.25" customHeight="1" thickBot="1">
      <c r="A21" s="363"/>
      <c r="B21" s="364"/>
      <c r="C21" s="965" t="s">
        <v>127</v>
      </c>
      <c r="D21" s="965"/>
      <c r="E21" s="132">
        <f>SUM(E10:E19)</f>
        <v>9</v>
      </c>
      <c r="F21" s="133">
        <f>SUM(F10:F19)</f>
        <v>14</v>
      </c>
      <c r="G21" s="134">
        <f>SUM(G10:G19)</f>
        <v>1</v>
      </c>
      <c r="H21" s="132">
        <f>SUM(H10:H19)</f>
        <v>0</v>
      </c>
      <c r="I21" s="133">
        <f aca="true" t="shared" si="2" ref="I21:N21">SUM(I10:I20)</f>
        <v>1.5</v>
      </c>
      <c r="J21" s="133">
        <f t="shared" si="2"/>
        <v>24.875</v>
      </c>
      <c r="K21" s="132">
        <f t="shared" si="2"/>
        <v>9</v>
      </c>
      <c r="L21" s="133">
        <f t="shared" si="2"/>
        <v>15.5</v>
      </c>
      <c r="M21" s="134">
        <f t="shared" si="2"/>
        <v>25.875</v>
      </c>
      <c r="N21" s="135">
        <f t="shared" si="2"/>
        <v>50.375</v>
      </c>
    </row>
    <row r="22" spans="5:14" ht="15"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3" spans="4:5" ht="21" customHeight="1">
      <c r="D23" s="137"/>
      <c r="E23" s="138"/>
    </row>
    <row r="24" spans="3:5" ht="21" customHeight="1">
      <c r="C24" s="15" t="s">
        <v>576</v>
      </c>
      <c r="D24" s="137"/>
      <c r="E24" s="138"/>
    </row>
    <row r="25" ht="15">
      <c r="D25" s="379"/>
    </row>
    <row r="26" spans="4:5" ht="21" customHeight="1">
      <c r="D26" s="137"/>
      <c r="E26" s="138"/>
    </row>
  </sheetData>
  <mergeCells count="11">
    <mergeCell ref="C1:D1"/>
    <mergeCell ref="C4:N4"/>
    <mergeCell ref="C5:N5"/>
    <mergeCell ref="C6:N6"/>
    <mergeCell ref="C21:D21"/>
    <mergeCell ref="C7:N7"/>
    <mergeCell ref="C8:D8"/>
    <mergeCell ref="E8:G8"/>
    <mergeCell ref="H8:J8"/>
    <mergeCell ref="K8:M8"/>
    <mergeCell ref="N8:N9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9"/>
  <sheetViews>
    <sheetView tabSelected="1" view="pageBreakPreview" zoomScale="75" zoomScaleSheetLayoutView="75" workbookViewId="0" topLeftCell="A231">
      <pane xSplit="3" topLeftCell="D1" activePane="topRight" state="frozen"/>
      <selection pane="topLeft" activeCell="A121" sqref="A121"/>
      <selection pane="topRight" activeCell="O245" sqref="O245"/>
    </sheetView>
  </sheetViews>
  <sheetFormatPr defaultColWidth="9.00390625" defaultRowHeight="17.25" customHeight="1"/>
  <cols>
    <col min="1" max="1" width="6.75390625" style="146" customWidth="1"/>
    <col min="2" max="2" width="7.75390625" style="260" customWidth="1"/>
    <col min="3" max="3" width="64.625" style="146" customWidth="1"/>
    <col min="4" max="4" width="11.375" style="146" customWidth="1"/>
    <col min="5" max="5" width="10.625" style="146" hidden="1" customWidth="1"/>
    <col min="6" max="6" width="10.125" style="562" hidden="1" customWidth="1"/>
    <col min="7" max="7" width="9.00390625" style="146" hidden="1" customWidth="1"/>
    <col min="8" max="8" width="10.125" style="562" customWidth="1"/>
    <col min="9" max="9" width="9.00390625" style="146" customWidth="1"/>
    <col min="10" max="10" width="10.125" style="562" customWidth="1"/>
    <col min="11" max="11" width="10.625" style="146" hidden="1" customWidth="1"/>
    <col min="12" max="12" width="10.125" style="146" hidden="1" customWidth="1"/>
    <col min="13" max="16384" width="9.125" style="146" customWidth="1"/>
  </cols>
  <sheetData>
    <row r="1" spans="1:10" s="593" customFormat="1" ht="17.25" customHeight="1">
      <c r="A1" s="593" t="s">
        <v>581</v>
      </c>
      <c r="B1" s="594"/>
      <c r="F1" s="595"/>
      <c r="H1" s="595"/>
      <c r="J1" s="595"/>
    </row>
    <row r="2" spans="1:10" s="593" customFormat="1" ht="17.25" customHeight="1">
      <c r="A2" s="593" t="s">
        <v>603</v>
      </c>
      <c r="B2" s="594"/>
      <c r="F2" s="595"/>
      <c r="H2" s="595"/>
      <c r="J2" s="595"/>
    </row>
    <row r="3" spans="1:12" s="593" customFormat="1" ht="12.75" customHeight="1">
      <c r="A3" s="596"/>
      <c r="B3" s="597"/>
      <c r="C3" s="596"/>
      <c r="D3" s="596"/>
      <c r="E3" s="596"/>
      <c r="F3" s="598"/>
      <c r="G3" s="596"/>
      <c r="H3" s="598"/>
      <c r="I3" s="596"/>
      <c r="J3" s="598"/>
      <c r="K3" s="596"/>
      <c r="L3" s="596"/>
    </row>
    <row r="4" spans="1:12" s="593" customFormat="1" ht="17.25" customHeight="1" hidden="1">
      <c r="A4" s="596"/>
      <c r="B4" s="597"/>
      <c r="C4" s="596"/>
      <c r="D4" s="596"/>
      <c r="E4" s="596"/>
      <c r="F4" s="598"/>
      <c r="G4" s="596"/>
      <c r="H4" s="598"/>
      <c r="I4" s="596"/>
      <c r="J4" s="598"/>
      <c r="K4" s="596"/>
      <c r="L4" s="596"/>
    </row>
    <row r="5" spans="1:10" s="593" customFormat="1" ht="17.25" customHeight="1">
      <c r="A5" s="914" t="s">
        <v>376</v>
      </c>
      <c r="B5" s="914"/>
      <c r="C5" s="914"/>
      <c r="D5" s="914"/>
      <c r="F5" s="595"/>
      <c r="H5" s="595"/>
      <c r="J5" s="595"/>
    </row>
    <row r="6" spans="1:12" s="593" customFormat="1" ht="17.25" customHeight="1">
      <c r="A6" s="596"/>
      <c r="B6" s="597"/>
      <c r="C6" s="600"/>
      <c r="D6" s="600"/>
      <c r="E6" s="600"/>
      <c r="F6" s="598"/>
      <c r="G6" s="600"/>
      <c r="H6" s="598"/>
      <c r="I6" s="600"/>
      <c r="J6" s="598"/>
      <c r="K6" s="600"/>
      <c r="L6" s="600"/>
    </row>
    <row r="7" spans="1:9" s="593" customFormat="1" ht="17.25" customHeight="1" thickBot="1">
      <c r="A7" s="920" t="s">
        <v>0</v>
      </c>
      <c r="B7" s="920"/>
      <c r="C7" s="920"/>
      <c r="D7" s="920"/>
      <c r="E7" s="921"/>
      <c r="F7" s="921"/>
      <c r="G7" s="922"/>
      <c r="H7" s="922"/>
      <c r="I7" s="922"/>
    </row>
    <row r="8" spans="1:12" s="593" customFormat="1" ht="17.25" customHeight="1" thickBot="1">
      <c r="A8" s="601" t="s">
        <v>1</v>
      </c>
      <c r="B8" s="602"/>
      <c r="C8" s="603" t="s">
        <v>2</v>
      </c>
      <c r="D8" s="604" t="s">
        <v>3</v>
      </c>
      <c r="E8" s="604" t="s">
        <v>231</v>
      </c>
      <c r="F8" s="605" t="s">
        <v>232</v>
      </c>
      <c r="G8" s="604" t="s">
        <v>239</v>
      </c>
      <c r="H8" s="605" t="s">
        <v>232</v>
      </c>
      <c r="I8" s="604" t="s">
        <v>240</v>
      </c>
      <c r="J8" s="605" t="s">
        <v>232</v>
      </c>
      <c r="K8" s="604" t="s">
        <v>251</v>
      </c>
      <c r="L8" s="604" t="s">
        <v>232</v>
      </c>
    </row>
    <row r="9" spans="1:12" s="611" customFormat="1" ht="17.25" customHeight="1" thickBot="1">
      <c r="A9" s="606">
        <v>1</v>
      </c>
      <c r="B9" s="607" t="s">
        <v>4</v>
      </c>
      <c r="C9" s="608" t="s">
        <v>5</v>
      </c>
      <c r="D9" s="609">
        <f aca="true" t="shared" si="0" ref="D9:J22">D145+D281</f>
        <v>210538</v>
      </c>
      <c r="E9" s="610">
        <f t="shared" si="0"/>
        <v>247</v>
      </c>
      <c r="F9" s="610">
        <f t="shared" si="0"/>
        <v>210785</v>
      </c>
      <c r="G9" s="610">
        <f t="shared" si="0"/>
        <v>19121</v>
      </c>
      <c r="H9" s="610">
        <f t="shared" si="0"/>
        <v>229906</v>
      </c>
      <c r="I9" s="610">
        <f t="shared" si="0"/>
        <v>33656</v>
      </c>
      <c r="J9" s="610">
        <f t="shared" si="0"/>
        <v>263562</v>
      </c>
      <c r="K9" s="609">
        <f>K10+K26</f>
        <v>0</v>
      </c>
      <c r="L9" s="609">
        <f>L10+L26</f>
        <v>0</v>
      </c>
    </row>
    <row r="10" spans="1:12" s="593" customFormat="1" ht="17.25" customHeight="1" thickBot="1">
      <c r="A10" s="606">
        <v>2</v>
      </c>
      <c r="B10" s="607" t="s">
        <v>6</v>
      </c>
      <c r="C10" s="608" t="s">
        <v>514</v>
      </c>
      <c r="D10" s="609">
        <f t="shared" si="0"/>
        <v>37158</v>
      </c>
      <c r="E10" s="610">
        <f t="shared" si="0"/>
        <v>0</v>
      </c>
      <c r="F10" s="610">
        <f t="shared" si="0"/>
        <v>37158</v>
      </c>
      <c r="G10" s="610">
        <f t="shared" si="0"/>
        <v>16841</v>
      </c>
      <c r="H10" s="610">
        <f t="shared" si="0"/>
        <v>53999</v>
      </c>
      <c r="I10" s="610">
        <f t="shared" si="0"/>
        <v>7532</v>
      </c>
      <c r="J10" s="610">
        <f t="shared" si="0"/>
        <v>61531</v>
      </c>
      <c r="K10" s="612">
        <f aca="true" t="shared" si="1" ref="K10:L22">K146+K282</f>
        <v>0</v>
      </c>
      <c r="L10" s="612">
        <f t="shared" si="1"/>
        <v>0</v>
      </c>
    </row>
    <row r="11" spans="1:12" s="593" customFormat="1" ht="17.25" customHeight="1">
      <c r="A11" s="613">
        <v>3</v>
      </c>
      <c r="B11" s="614" t="s">
        <v>7</v>
      </c>
      <c r="C11" s="615" t="s">
        <v>515</v>
      </c>
      <c r="D11" s="612">
        <f t="shared" si="0"/>
        <v>70</v>
      </c>
      <c r="E11" s="616">
        <f t="shared" si="0"/>
        <v>0</v>
      </c>
      <c r="F11" s="616">
        <f t="shared" si="0"/>
        <v>70</v>
      </c>
      <c r="G11" s="616">
        <f t="shared" si="0"/>
        <v>0</v>
      </c>
      <c r="H11" s="616">
        <f t="shared" si="0"/>
        <v>70</v>
      </c>
      <c r="I11" s="616">
        <f t="shared" si="0"/>
        <v>26</v>
      </c>
      <c r="J11" s="616">
        <f t="shared" si="0"/>
        <v>96</v>
      </c>
      <c r="K11" s="617">
        <f t="shared" si="1"/>
        <v>0</v>
      </c>
      <c r="L11" s="617">
        <f t="shared" si="1"/>
        <v>0</v>
      </c>
    </row>
    <row r="12" spans="1:12" s="593" customFormat="1" ht="17.25" customHeight="1">
      <c r="A12" s="618">
        <v>4</v>
      </c>
      <c r="B12" s="619" t="s">
        <v>8</v>
      </c>
      <c r="C12" s="620" t="s">
        <v>9</v>
      </c>
      <c r="D12" s="617">
        <f t="shared" si="0"/>
        <v>70</v>
      </c>
      <c r="E12" s="621">
        <f t="shared" si="0"/>
        <v>0</v>
      </c>
      <c r="F12" s="621">
        <f t="shared" si="0"/>
        <v>70</v>
      </c>
      <c r="G12" s="621">
        <f t="shared" si="0"/>
        <v>0</v>
      </c>
      <c r="H12" s="621">
        <f t="shared" si="0"/>
        <v>70</v>
      </c>
      <c r="I12" s="621">
        <f t="shared" si="0"/>
        <v>26</v>
      </c>
      <c r="J12" s="621">
        <f t="shared" si="0"/>
        <v>96</v>
      </c>
      <c r="K12" s="617">
        <f t="shared" si="1"/>
        <v>0</v>
      </c>
      <c r="L12" s="617">
        <f t="shared" si="1"/>
        <v>0</v>
      </c>
    </row>
    <row r="13" spans="1:12" s="611" customFormat="1" ht="17.25" customHeight="1">
      <c r="A13" s="622">
        <v>5</v>
      </c>
      <c r="B13" s="623" t="s">
        <v>10</v>
      </c>
      <c r="C13" s="624" t="s">
        <v>516</v>
      </c>
      <c r="D13" s="625">
        <f t="shared" si="0"/>
        <v>29223</v>
      </c>
      <c r="E13" s="626">
        <f t="shared" si="0"/>
        <v>0</v>
      </c>
      <c r="F13" s="626">
        <f t="shared" si="0"/>
        <v>29223</v>
      </c>
      <c r="G13" s="626">
        <f t="shared" si="0"/>
        <v>13353</v>
      </c>
      <c r="H13" s="626">
        <f t="shared" si="0"/>
        <v>42576</v>
      </c>
      <c r="I13" s="626">
        <f t="shared" si="0"/>
        <v>1785</v>
      </c>
      <c r="J13" s="626">
        <f t="shared" si="0"/>
        <v>44361</v>
      </c>
      <c r="K13" s="625" t="e">
        <f t="shared" si="1"/>
        <v>#REF!</v>
      </c>
      <c r="L13" s="625" t="e">
        <f t="shared" si="1"/>
        <v>#REF!</v>
      </c>
    </row>
    <row r="14" spans="1:12" s="593" customFormat="1" ht="17.25" customHeight="1">
      <c r="A14" s="618">
        <v>6</v>
      </c>
      <c r="B14" s="619" t="s">
        <v>11</v>
      </c>
      <c r="C14" s="627" t="s">
        <v>12</v>
      </c>
      <c r="D14" s="617">
        <f t="shared" si="0"/>
        <v>20000</v>
      </c>
      <c r="E14" s="621">
        <f t="shared" si="0"/>
        <v>0</v>
      </c>
      <c r="F14" s="621">
        <f t="shared" si="0"/>
        <v>20000</v>
      </c>
      <c r="G14" s="621">
        <f t="shared" si="0"/>
        <v>13353</v>
      </c>
      <c r="H14" s="621">
        <f t="shared" si="0"/>
        <v>33353</v>
      </c>
      <c r="I14" s="621">
        <f t="shared" si="0"/>
        <v>803</v>
      </c>
      <c r="J14" s="621">
        <f t="shared" si="0"/>
        <v>34156</v>
      </c>
      <c r="K14" s="617" t="e">
        <f t="shared" si="1"/>
        <v>#REF!</v>
      </c>
      <c r="L14" s="617" t="e">
        <f t="shared" si="1"/>
        <v>#REF!</v>
      </c>
    </row>
    <row r="15" spans="1:12" s="593" customFormat="1" ht="17.25" customHeight="1">
      <c r="A15" s="618">
        <v>7</v>
      </c>
      <c r="B15" s="619" t="s">
        <v>13</v>
      </c>
      <c r="C15" s="620" t="s">
        <v>14</v>
      </c>
      <c r="D15" s="617">
        <f t="shared" si="0"/>
        <v>1033</v>
      </c>
      <c r="E15" s="621">
        <f t="shared" si="0"/>
        <v>0</v>
      </c>
      <c r="F15" s="621">
        <f t="shared" si="0"/>
        <v>1033</v>
      </c>
      <c r="G15" s="621">
        <f t="shared" si="0"/>
        <v>0</v>
      </c>
      <c r="H15" s="621">
        <f t="shared" si="0"/>
        <v>1033</v>
      </c>
      <c r="I15" s="621">
        <f t="shared" si="0"/>
        <v>105</v>
      </c>
      <c r="J15" s="621">
        <f t="shared" si="0"/>
        <v>1138</v>
      </c>
      <c r="K15" s="617">
        <f t="shared" si="1"/>
        <v>0</v>
      </c>
      <c r="L15" s="617">
        <f t="shared" si="1"/>
        <v>0</v>
      </c>
    </row>
    <row r="16" spans="1:12" s="593" customFormat="1" ht="17.25" customHeight="1">
      <c r="A16" s="618">
        <v>8</v>
      </c>
      <c r="B16" s="619" t="s">
        <v>15</v>
      </c>
      <c r="C16" s="627" t="s">
        <v>16</v>
      </c>
      <c r="D16" s="617">
        <f t="shared" si="0"/>
        <v>2550</v>
      </c>
      <c r="E16" s="621">
        <f t="shared" si="0"/>
        <v>0</v>
      </c>
      <c r="F16" s="621">
        <f t="shared" si="0"/>
        <v>2550</v>
      </c>
      <c r="G16" s="621">
        <f t="shared" si="0"/>
        <v>0</v>
      </c>
      <c r="H16" s="621">
        <f t="shared" si="0"/>
        <v>2550</v>
      </c>
      <c r="I16" s="621">
        <f t="shared" si="0"/>
        <v>877</v>
      </c>
      <c r="J16" s="621">
        <f t="shared" si="0"/>
        <v>3427</v>
      </c>
      <c r="K16" s="617">
        <f t="shared" si="1"/>
        <v>0</v>
      </c>
      <c r="L16" s="617">
        <f t="shared" si="1"/>
        <v>0</v>
      </c>
    </row>
    <row r="17" spans="1:12" s="593" customFormat="1" ht="17.25" customHeight="1">
      <c r="A17" s="618">
        <v>9</v>
      </c>
      <c r="B17" s="619" t="s">
        <v>17</v>
      </c>
      <c r="C17" s="627" t="s">
        <v>18</v>
      </c>
      <c r="D17" s="617">
        <f t="shared" si="0"/>
        <v>4200</v>
      </c>
      <c r="E17" s="621">
        <f t="shared" si="0"/>
        <v>0</v>
      </c>
      <c r="F17" s="621">
        <f t="shared" si="0"/>
        <v>4200</v>
      </c>
      <c r="G17" s="621">
        <f t="shared" si="0"/>
        <v>0</v>
      </c>
      <c r="H17" s="621">
        <f t="shared" si="0"/>
        <v>4200</v>
      </c>
      <c r="I17" s="621">
        <f t="shared" si="0"/>
        <v>0</v>
      </c>
      <c r="J17" s="621">
        <f t="shared" si="0"/>
        <v>4200</v>
      </c>
      <c r="K17" s="617">
        <f t="shared" si="1"/>
        <v>0</v>
      </c>
      <c r="L17" s="617">
        <f t="shared" si="1"/>
        <v>0</v>
      </c>
    </row>
    <row r="18" spans="1:12" s="593" customFormat="1" ht="17.25" customHeight="1">
      <c r="A18" s="618">
        <v>10</v>
      </c>
      <c r="B18" s="619" t="s">
        <v>19</v>
      </c>
      <c r="C18" s="627" t="s">
        <v>20</v>
      </c>
      <c r="D18" s="617">
        <f t="shared" si="0"/>
        <v>1440</v>
      </c>
      <c r="E18" s="621">
        <f t="shared" si="0"/>
        <v>0</v>
      </c>
      <c r="F18" s="621">
        <f t="shared" si="0"/>
        <v>1440</v>
      </c>
      <c r="G18" s="621">
        <f t="shared" si="0"/>
        <v>0</v>
      </c>
      <c r="H18" s="621">
        <f t="shared" si="0"/>
        <v>1440</v>
      </c>
      <c r="I18" s="621">
        <f t="shared" si="0"/>
        <v>0</v>
      </c>
      <c r="J18" s="621">
        <f t="shared" si="0"/>
        <v>1440</v>
      </c>
      <c r="K18" s="617">
        <f t="shared" si="1"/>
        <v>0</v>
      </c>
      <c r="L18" s="617">
        <f t="shared" si="1"/>
        <v>0</v>
      </c>
    </row>
    <row r="19" spans="1:12" s="593" customFormat="1" ht="17.25" customHeight="1">
      <c r="A19" s="618">
        <v>11</v>
      </c>
      <c r="B19" s="619" t="s">
        <v>21</v>
      </c>
      <c r="C19" s="627" t="s">
        <v>22</v>
      </c>
      <c r="D19" s="617">
        <f t="shared" si="0"/>
        <v>0</v>
      </c>
      <c r="E19" s="621">
        <f t="shared" si="0"/>
        <v>0</v>
      </c>
      <c r="F19" s="621">
        <f t="shared" si="0"/>
        <v>0</v>
      </c>
      <c r="G19" s="621">
        <f t="shared" si="0"/>
        <v>0</v>
      </c>
      <c r="H19" s="621">
        <f t="shared" si="0"/>
        <v>0</v>
      </c>
      <c r="I19" s="621">
        <f t="shared" si="0"/>
        <v>0</v>
      </c>
      <c r="J19" s="621">
        <f t="shared" si="0"/>
        <v>0</v>
      </c>
      <c r="K19" s="617">
        <f t="shared" si="1"/>
        <v>0</v>
      </c>
      <c r="L19" s="617">
        <f t="shared" si="1"/>
        <v>0</v>
      </c>
    </row>
    <row r="20" spans="1:12" s="611" customFormat="1" ht="17.25" customHeight="1">
      <c r="A20" s="622">
        <v>13</v>
      </c>
      <c r="B20" s="623" t="s">
        <v>23</v>
      </c>
      <c r="C20" s="624" t="s">
        <v>517</v>
      </c>
      <c r="D20" s="625">
        <f t="shared" si="0"/>
        <v>6365</v>
      </c>
      <c r="E20" s="626">
        <f t="shared" si="0"/>
        <v>0</v>
      </c>
      <c r="F20" s="626">
        <f t="shared" si="0"/>
        <v>6365</v>
      </c>
      <c r="G20" s="626">
        <f t="shared" si="0"/>
        <v>3488</v>
      </c>
      <c r="H20" s="626">
        <f t="shared" si="0"/>
        <v>9853</v>
      </c>
      <c r="I20" s="626">
        <f t="shared" si="0"/>
        <v>4689</v>
      </c>
      <c r="J20" s="626">
        <f t="shared" si="0"/>
        <v>14542</v>
      </c>
      <c r="K20" s="625">
        <f t="shared" si="1"/>
        <v>0</v>
      </c>
      <c r="L20" s="625">
        <f t="shared" si="1"/>
        <v>0</v>
      </c>
    </row>
    <row r="21" spans="1:12" s="593" customFormat="1" ht="17.25" customHeight="1">
      <c r="A21" s="618">
        <v>14</v>
      </c>
      <c r="B21" s="619" t="s">
        <v>24</v>
      </c>
      <c r="C21" s="627" t="s">
        <v>25</v>
      </c>
      <c r="D21" s="617">
        <f t="shared" si="0"/>
        <v>6365</v>
      </c>
      <c r="E21" s="621">
        <f t="shared" si="0"/>
        <v>0</v>
      </c>
      <c r="F21" s="621">
        <f t="shared" si="0"/>
        <v>6365</v>
      </c>
      <c r="G21" s="621">
        <f t="shared" si="0"/>
        <v>3338</v>
      </c>
      <c r="H21" s="621">
        <f t="shared" si="0"/>
        <v>9703</v>
      </c>
      <c r="I21" s="621">
        <f t="shared" si="0"/>
        <v>1052</v>
      </c>
      <c r="J21" s="621">
        <f t="shared" si="0"/>
        <v>10755</v>
      </c>
      <c r="K21" s="617">
        <f t="shared" si="1"/>
        <v>0</v>
      </c>
      <c r="L21" s="617">
        <f t="shared" si="1"/>
        <v>0</v>
      </c>
    </row>
    <row r="22" spans="1:12" s="593" customFormat="1" ht="17.25" customHeight="1">
      <c r="A22" s="618">
        <v>15</v>
      </c>
      <c r="B22" s="619" t="s">
        <v>26</v>
      </c>
      <c r="C22" s="627" t="s">
        <v>27</v>
      </c>
      <c r="D22" s="617">
        <f t="shared" si="0"/>
        <v>0</v>
      </c>
      <c r="E22" s="621">
        <f t="shared" si="0"/>
        <v>0</v>
      </c>
      <c r="F22" s="621">
        <f t="shared" si="0"/>
        <v>0</v>
      </c>
      <c r="G22" s="621">
        <f t="shared" si="0"/>
        <v>150</v>
      </c>
      <c r="H22" s="621">
        <f t="shared" si="0"/>
        <v>150</v>
      </c>
      <c r="I22" s="621">
        <f t="shared" si="0"/>
        <v>0</v>
      </c>
      <c r="J22" s="621">
        <f t="shared" si="0"/>
        <v>150</v>
      </c>
      <c r="K22" s="617">
        <f t="shared" si="1"/>
        <v>0</v>
      </c>
      <c r="L22" s="617">
        <f t="shared" si="1"/>
        <v>0</v>
      </c>
    </row>
    <row r="23" spans="1:12" s="593" customFormat="1" ht="17.25" customHeight="1">
      <c r="A23" s="618"/>
      <c r="B23" s="870" t="s">
        <v>616</v>
      </c>
      <c r="C23" s="871" t="s">
        <v>617</v>
      </c>
      <c r="D23" s="617">
        <f>D159+D296</f>
        <v>0</v>
      </c>
      <c r="E23" s="621"/>
      <c r="F23" s="621">
        <f>F159+F296</f>
        <v>0</v>
      </c>
      <c r="G23" s="621">
        <f>G159+G296</f>
        <v>0</v>
      </c>
      <c r="H23" s="621">
        <f>H159+H296</f>
        <v>0</v>
      </c>
      <c r="I23" s="621">
        <f>I159+I296</f>
        <v>3653</v>
      </c>
      <c r="J23" s="621">
        <f>J159+J296</f>
        <v>3653</v>
      </c>
      <c r="K23" s="617"/>
      <c r="L23" s="617"/>
    </row>
    <row r="24" spans="1:12" s="611" customFormat="1" ht="17.25" customHeight="1">
      <c r="A24" s="622">
        <v>16</v>
      </c>
      <c r="B24" s="623" t="s">
        <v>28</v>
      </c>
      <c r="C24" s="624" t="s">
        <v>518</v>
      </c>
      <c r="D24" s="625">
        <f aca="true" t="shared" si="2" ref="D24:L24">D160+D296</f>
        <v>1500</v>
      </c>
      <c r="E24" s="626">
        <f t="shared" si="2"/>
        <v>0</v>
      </c>
      <c r="F24" s="626">
        <f t="shared" si="2"/>
        <v>1500</v>
      </c>
      <c r="G24" s="626">
        <f t="shared" si="2"/>
        <v>0</v>
      </c>
      <c r="H24" s="626">
        <f t="shared" si="2"/>
        <v>1500</v>
      </c>
      <c r="I24" s="626">
        <f t="shared" si="2"/>
        <v>1032</v>
      </c>
      <c r="J24" s="626">
        <f t="shared" si="2"/>
        <v>2532</v>
      </c>
      <c r="K24" s="625">
        <f t="shared" si="2"/>
        <v>0</v>
      </c>
      <c r="L24" s="625">
        <f t="shared" si="2"/>
        <v>0</v>
      </c>
    </row>
    <row r="25" spans="1:12" s="593" customFormat="1" ht="17.25" customHeight="1" thickBot="1">
      <c r="A25" s="628">
        <v>17</v>
      </c>
      <c r="B25" s="629" t="s">
        <v>29</v>
      </c>
      <c r="C25" s="630" t="s">
        <v>30</v>
      </c>
      <c r="D25" s="631">
        <f aca="true" t="shared" si="3" ref="D25:L25">D161+D297</f>
        <v>1500</v>
      </c>
      <c r="E25" s="632">
        <f t="shared" si="3"/>
        <v>0</v>
      </c>
      <c r="F25" s="632">
        <f t="shared" si="3"/>
        <v>1500</v>
      </c>
      <c r="G25" s="632">
        <f t="shared" si="3"/>
        <v>0</v>
      </c>
      <c r="H25" s="632">
        <f t="shared" si="3"/>
        <v>1500</v>
      </c>
      <c r="I25" s="632">
        <f t="shared" si="3"/>
        <v>1032</v>
      </c>
      <c r="J25" s="632">
        <f t="shared" si="3"/>
        <v>2532</v>
      </c>
      <c r="K25" s="617">
        <f t="shared" si="3"/>
        <v>0</v>
      </c>
      <c r="L25" s="617">
        <f t="shared" si="3"/>
        <v>0</v>
      </c>
    </row>
    <row r="26" spans="1:12" s="593" customFormat="1" ht="17.25" customHeight="1" thickBot="1">
      <c r="A26" s="633">
        <v>18</v>
      </c>
      <c r="B26" s="607" t="s">
        <v>31</v>
      </c>
      <c r="C26" s="608" t="s">
        <v>32</v>
      </c>
      <c r="D26" s="609">
        <f aca="true" t="shared" si="4" ref="D26:L26">D162+D298</f>
        <v>112727</v>
      </c>
      <c r="E26" s="610">
        <f t="shared" si="4"/>
        <v>0</v>
      </c>
      <c r="F26" s="610">
        <f t="shared" si="4"/>
        <v>112727</v>
      </c>
      <c r="G26" s="610">
        <f t="shared" si="4"/>
        <v>0</v>
      </c>
      <c r="H26" s="610">
        <f t="shared" si="4"/>
        <v>112727</v>
      </c>
      <c r="I26" s="610">
        <f t="shared" si="4"/>
        <v>12936</v>
      </c>
      <c r="J26" s="610">
        <f t="shared" si="4"/>
        <v>125663</v>
      </c>
      <c r="K26" s="625">
        <f t="shared" si="4"/>
        <v>0</v>
      </c>
      <c r="L26" s="625">
        <f t="shared" si="4"/>
        <v>0</v>
      </c>
    </row>
    <row r="27" spans="1:12" s="611" customFormat="1" ht="17.25" customHeight="1">
      <c r="A27" s="613">
        <v>19</v>
      </c>
      <c r="B27" s="614" t="s">
        <v>33</v>
      </c>
      <c r="C27" s="634" t="s">
        <v>34</v>
      </c>
      <c r="D27" s="612">
        <f aca="true" t="shared" si="5" ref="D27:L27">D163+D299</f>
        <v>0</v>
      </c>
      <c r="E27" s="616">
        <f t="shared" si="5"/>
        <v>0</v>
      </c>
      <c r="F27" s="616">
        <f t="shared" si="5"/>
        <v>0</v>
      </c>
      <c r="G27" s="616">
        <f t="shared" si="5"/>
        <v>0</v>
      </c>
      <c r="H27" s="616">
        <f t="shared" si="5"/>
        <v>0</v>
      </c>
      <c r="I27" s="616">
        <f t="shared" si="5"/>
        <v>0</v>
      </c>
      <c r="J27" s="616">
        <f t="shared" si="5"/>
        <v>0</v>
      </c>
      <c r="K27" s="625">
        <f t="shared" si="5"/>
        <v>0</v>
      </c>
      <c r="L27" s="625">
        <f t="shared" si="5"/>
        <v>0</v>
      </c>
    </row>
    <row r="28" spans="1:12" s="611" customFormat="1" ht="17.25" customHeight="1">
      <c r="A28" s="622">
        <v>20</v>
      </c>
      <c r="B28" s="623" t="s">
        <v>35</v>
      </c>
      <c r="C28" s="624" t="s">
        <v>36</v>
      </c>
      <c r="D28" s="625">
        <f aca="true" t="shared" si="6" ref="D28:L28">D164+D300</f>
        <v>43400</v>
      </c>
      <c r="E28" s="626">
        <f t="shared" si="6"/>
        <v>0</v>
      </c>
      <c r="F28" s="626">
        <f t="shared" si="6"/>
        <v>43400</v>
      </c>
      <c r="G28" s="626">
        <f t="shared" si="6"/>
        <v>0</v>
      </c>
      <c r="H28" s="626">
        <f t="shared" si="6"/>
        <v>43400</v>
      </c>
      <c r="I28" s="626">
        <f t="shared" si="6"/>
        <v>12627</v>
      </c>
      <c r="J28" s="626">
        <f t="shared" si="6"/>
        <v>56027</v>
      </c>
      <c r="K28" s="625">
        <f t="shared" si="6"/>
        <v>0</v>
      </c>
      <c r="L28" s="625">
        <f t="shared" si="6"/>
        <v>0</v>
      </c>
    </row>
    <row r="29" spans="1:12" s="593" customFormat="1" ht="17.25" customHeight="1">
      <c r="A29" s="618">
        <v>22</v>
      </c>
      <c r="B29" s="619" t="s">
        <v>37</v>
      </c>
      <c r="C29" s="627" t="s">
        <v>39</v>
      </c>
      <c r="D29" s="617">
        <f aca="true" t="shared" si="7" ref="D29:J38">D165+D301</f>
        <v>5400</v>
      </c>
      <c r="E29" s="621">
        <f t="shared" si="7"/>
        <v>0</v>
      </c>
      <c r="F29" s="621">
        <f t="shared" si="7"/>
        <v>5400</v>
      </c>
      <c r="G29" s="621">
        <f t="shared" si="7"/>
        <v>0</v>
      </c>
      <c r="H29" s="621">
        <f t="shared" si="7"/>
        <v>5400</v>
      </c>
      <c r="I29" s="621">
        <f t="shared" si="7"/>
        <v>-170</v>
      </c>
      <c r="J29" s="621">
        <f t="shared" si="7"/>
        <v>5230</v>
      </c>
      <c r="K29" s="617">
        <f>K165+K302</f>
        <v>0</v>
      </c>
      <c r="L29" s="617">
        <f>L165+L302</f>
        <v>0</v>
      </c>
    </row>
    <row r="30" spans="1:12" s="593" customFormat="1" ht="17.25" customHeight="1">
      <c r="A30" s="618">
        <v>23</v>
      </c>
      <c r="B30" s="619" t="s">
        <v>38</v>
      </c>
      <c r="C30" s="627" t="s">
        <v>41</v>
      </c>
      <c r="D30" s="617">
        <f t="shared" si="7"/>
        <v>35000</v>
      </c>
      <c r="E30" s="621">
        <f t="shared" si="7"/>
        <v>0</v>
      </c>
      <c r="F30" s="621">
        <f t="shared" si="7"/>
        <v>35000</v>
      </c>
      <c r="G30" s="621">
        <f t="shared" si="7"/>
        <v>0</v>
      </c>
      <c r="H30" s="621">
        <f t="shared" si="7"/>
        <v>35000</v>
      </c>
      <c r="I30" s="621">
        <f t="shared" si="7"/>
        <v>13149</v>
      </c>
      <c r="J30" s="621">
        <f t="shared" si="7"/>
        <v>48149</v>
      </c>
      <c r="K30" s="617">
        <f>K166+K303</f>
        <v>0</v>
      </c>
      <c r="L30" s="617">
        <f>L166+L303</f>
        <v>0</v>
      </c>
    </row>
    <row r="31" spans="1:12" s="593" customFormat="1" ht="17.25" customHeight="1">
      <c r="A31" s="618">
        <v>24</v>
      </c>
      <c r="B31" s="619" t="s">
        <v>40</v>
      </c>
      <c r="C31" s="627" t="s">
        <v>42</v>
      </c>
      <c r="D31" s="617">
        <f t="shared" si="7"/>
        <v>3000</v>
      </c>
      <c r="E31" s="621">
        <f t="shared" si="7"/>
        <v>0</v>
      </c>
      <c r="F31" s="621">
        <f t="shared" si="7"/>
        <v>3000</v>
      </c>
      <c r="G31" s="621">
        <f t="shared" si="7"/>
        <v>0</v>
      </c>
      <c r="H31" s="621">
        <f t="shared" si="7"/>
        <v>3000</v>
      </c>
      <c r="I31" s="621">
        <f t="shared" si="7"/>
        <v>-352</v>
      </c>
      <c r="J31" s="621">
        <f t="shared" si="7"/>
        <v>2648</v>
      </c>
      <c r="K31" s="617">
        <f>K167+K305</f>
        <v>0</v>
      </c>
      <c r="L31" s="617">
        <f>L167+L305</f>
        <v>0</v>
      </c>
    </row>
    <row r="32" spans="1:12" s="611" customFormat="1" ht="17.25" customHeight="1">
      <c r="A32" s="622">
        <v>25</v>
      </c>
      <c r="B32" s="623" t="s">
        <v>43</v>
      </c>
      <c r="C32" s="624" t="s">
        <v>44</v>
      </c>
      <c r="D32" s="625">
        <f t="shared" si="7"/>
        <v>67907</v>
      </c>
      <c r="E32" s="626">
        <f t="shared" si="7"/>
        <v>0</v>
      </c>
      <c r="F32" s="626">
        <f t="shared" si="7"/>
        <v>67907</v>
      </c>
      <c r="G32" s="626">
        <f t="shared" si="7"/>
        <v>0</v>
      </c>
      <c r="H32" s="626">
        <f t="shared" si="7"/>
        <v>67907</v>
      </c>
      <c r="I32" s="626">
        <f t="shared" si="7"/>
        <v>5</v>
      </c>
      <c r="J32" s="626">
        <f t="shared" si="7"/>
        <v>67912</v>
      </c>
      <c r="K32" s="625">
        <f aca="true" t="shared" si="8" ref="K32:L37">K168+K305</f>
        <v>0</v>
      </c>
      <c r="L32" s="625">
        <f t="shared" si="8"/>
        <v>0</v>
      </c>
    </row>
    <row r="33" spans="1:12" s="593" customFormat="1" ht="17.25" customHeight="1">
      <c r="A33" s="618">
        <v>26</v>
      </c>
      <c r="B33" s="619" t="s">
        <v>45</v>
      </c>
      <c r="C33" s="627" t="s">
        <v>46</v>
      </c>
      <c r="D33" s="617">
        <f t="shared" si="7"/>
        <v>16263</v>
      </c>
      <c r="E33" s="621">
        <f t="shared" si="7"/>
        <v>0</v>
      </c>
      <c r="F33" s="621">
        <f t="shared" si="7"/>
        <v>16263</v>
      </c>
      <c r="G33" s="621">
        <f t="shared" si="7"/>
        <v>0</v>
      </c>
      <c r="H33" s="621">
        <f t="shared" si="7"/>
        <v>16263</v>
      </c>
      <c r="I33" s="621">
        <f t="shared" si="7"/>
        <v>0</v>
      </c>
      <c r="J33" s="621">
        <f t="shared" si="7"/>
        <v>16263</v>
      </c>
      <c r="K33" s="617">
        <f t="shared" si="8"/>
        <v>0</v>
      </c>
      <c r="L33" s="617">
        <f t="shared" si="8"/>
        <v>0</v>
      </c>
    </row>
    <row r="34" spans="1:12" s="593" customFormat="1" ht="17.25" customHeight="1">
      <c r="A34" s="618">
        <v>27</v>
      </c>
      <c r="B34" s="619" t="s">
        <v>47</v>
      </c>
      <c r="C34" s="627" t="s">
        <v>48</v>
      </c>
      <c r="D34" s="617">
        <f t="shared" si="7"/>
        <v>41292</v>
      </c>
      <c r="E34" s="621">
        <f t="shared" si="7"/>
        <v>0</v>
      </c>
      <c r="F34" s="621">
        <f t="shared" si="7"/>
        <v>41292</v>
      </c>
      <c r="G34" s="621">
        <f t="shared" si="7"/>
        <v>0</v>
      </c>
      <c r="H34" s="621">
        <f t="shared" si="7"/>
        <v>41292</v>
      </c>
      <c r="I34" s="621">
        <f t="shared" si="7"/>
        <v>0</v>
      </c>
      <c r="J34" s="621">
        <f t="shared" si="7"/>
        <v>41292</v>
      </c>
      <c r="K34" s="617">
        <f t="shared" si="8"/>
        <v>0</v>
      </c>
      <c r="L34" s="617">
        <f t="shared" si="8"/>
        <v>0</v>
      </c>
    </row>
    <row r="35" spans="1:12" s="593" customFormat="1" ht="17.25" customHeight="1">
      <c r="A35" s="618">
        <v>29</v>
      </c>
      <c r="B35" s="619" t="s">
        <v>49</v>
      </c>
      <c r="C35" s="627" t="s">
        <v>51</v>
      </c>
      <c r="D35" s="617">
        <f t="shared" si="7"/>
        <v>10000</v>
      </c>
      <c r="E35" s="621">
        <f t="shared" si="7"/>
        <v>0</v>
      </c>
      <c r="F35" s="621">
        <f t="shared" si="7"/>
        <v>10000</v>
      </c>
      <c r="G35" s="621">
        <f t="shared" si="7"/>
        <v>0</v>
      </c>
      <c r="H35" s="621">
        <f t="shared" si="7"/>
        <v>10000</v>
      </c>
      <c r="I35" s="621">
        <f t="shared" si="7"/>
        <v>-233</v>
      </c>
      <c r="J35" s="621">
        <f t="shared" si="7"/>
        <v>9767</v>
      </c>
      <c r="K35" s="617">
        <f t="shared" si="8"/>
        <v>0</v>
      </c>
      <c r="L35" s="617">
        <f t="shared" si="8"/>
        <v>0</v>
      </c>
    </row>
    <row r="36" spans="1:12" s="593" customFormat="1" ht="17.25" customHeight="1">
      <c r="A36" s="618">
        <v>30</v>
      </c>
      <c r="B36" s="619" t="s">
        <v>50</v>
      </c>
      <c r="C36" s="627" t="s">
        <v>53</v>
      </c>
      <c r="D36" s="617">
        <f t="shared" si="7"/>
        <v>72</v>
      </c>
      <c r="E36" s="621">
        <f t="shared" si="7"/>
        <v>0</v>
      </c>
      <c r="F36" s="621">
        <f t="shared" si="7"/>
        <v>72</v>
      </c>
      <c r="G36" s="621">
        <f t="shared" si="7"/>
        <v>0</v>
      </c>
      <c r="H36" s="621">
        <f t="shared" si="7"/>
        <v>72</v>
      </c>
      <c r="I36" s="621">
        <f t="shared" si="7"/>
        <v>-40</v>
      </c>
      <c r="J36" s="621">
        <f t="shared" si="7"/>
        <v>32</v>
      </c>
      <c r="K36" s="617">
        <f t="shared" si="8"/>
        <v>0</v>
      </c>
      <c r="L36" s="617">
        <f t="shared" si="8"/>
        <v>0</v>
      </c>
    </row>
    <row r="37" spans="1:12" s="593" customFormat="1" ht="17.25" customHeight="1" hidden="1">
      <c r="A37" s="618">
        <v>31</v>
      </c>
      <c r="B37" s="619" t="s">
        <v>52</v>
      </c>
      <c r="C37" s="627" t="s">
        <v>54</v>
      </c>
      <c r="D37" s="617">
        <f t="shared" si="7"/>
        <v>0</v>
      </c>
      <c r="E37" s="621">
        <f t="shared" si="7"/>
        <v>0</v>
      </c>
      <c r="F37" s="621">
        <f t="shared" si="7"/>
        <v>0</v>
      </c>
      <c r="G37" s="621">
        <f t="shared" si="7"/>
        <v>0</v>
      </c>
      <c r="H37" s="621">
        <f t="shared" si="7"/>
        <v>0</v>
      </c>
      <c r="I37" s="621">
        <f t="shared" si="7"/>
        <v>0</v>
      </c>
      <c r="J37" s="621">
        <f t="shared" si="7"/>
        <v>0</v>
      </c>
      <c r="K37" s="617">
        <f t="shared" si="8"/>
        <v>0</v>
      </c>
      <c r="L37" s="617">
        <f t="shared" si="8"/>
        <v>0</v>
      </c>
    </row>
    <row r="38" spans="1:12" s="593" customFormat="1" ht="17.25" customHeight="1">
      <c r="A38" s="618">
        <v>31</v>
      </c>
      <c r="B38" s="619" t="s">
        <v>383</v>
      </c>
      <c r="C38" s="627" t="s">
        <v>233</v>
      </c>
      <c r="D38" s="617">
        <f t="shared" si="7"/>
        <v>280</v>
      </c>
      <c r="E38" s="621">
        <f t="shared" si="7"/>
        <v>0</v>
      </c>
      <c r="F38" s="621">
        <f t="shared" si="7"/>
        <v>280</v>
      </c>
      <c r="G38" s="621">
        <f t="shared" si="7"/>
        <v>0</v>
      </c>
      <c r="H38" s="621">
        <f t="shared" si="7"/>
        <v>280</v>
      </c>
      <c r="I38" s="621">
        <f t="shared" si="7"/>
        <v>278</v>
      </c>
      <c r="J38" s="621">
        <f t="shared" si="7"/>
        <v>558</v>
      </c>
      <c r="K38" s="617">
        <f>K174+K312</f>
        <v>0</v>
      </c>
      <c r="L38" s="617">
        <f>L174+L312</f>
        <v>0</v>
      </c>
    </row>
    <row r="39" spans="1:12" s="611" customFormat="1" ht="17.25" customHeight="1">
      <c r="A39" s="622">
        <v>32</v>
      </c>
      <c r="B39" s="623" t="s">
        <v>55</v>
      </c>
      <c r="C39" s="624" t="s">
        <v>56</v>
      </c>
      <c r="D39" s="625">
        <f aca="true" t="shared" si="9" ref="D39:J48">D175+D311</f>
        <v>1420</v>
      </c>
      <c r="E39" s="626">
        <f t="shared" si="9"/>
        <v>0</v>
      </c>
      <c r="F39" s="626">
        <f t="shared" si="9"/>
        <v>1420</v>
      </c>
      <c r="G39" s="626">
        <f t="shared" si="9"/>
        <v>0</v>
      </c>
      <c r="H39" s="626">
        <f t="shared" si="9"/>
        <v>1420</v>
      </c>
      <c r="I39" s="626">
        <f t="shared" si="9"/>
        <v>304</v>
      </c>
      <c r="J39" s="626">
        <f t="shared" si="9"/>
        <v>1724</v>
      </c>
      <c r="K39" s="625">
        <f aca="true" t="shared" si="10" ref="K39:L42">K175+K312</f>
        <v>0</v>
      </c>
      <c r="L39" s="625">
        <f t="shared" si="10"/>
        <v>0</v>
      </c>
    </row>
    <row r="40" spans="1:12" s="593" customFormat="1" ht="17.25" customHeight="1">
      <c r="A40" s="618">
        <v>33</v>
      </c>
      <c r="B40" s="619" t="s">
        <v>57</v>
      </c>
      <c r="C40" s="627" t="s">
        <v>58</v>
      </c>
      <c r="D40" s="617">
        <f t="shared" si="9"/>
        <v>520</v>
      </c>
      <c r="E40" s="621">
        <f t="shared" si="9"/>
        <v>0</v>
      </c>
      <c r="F40" s="621">
        <f t="shared" si="9"/>
        <v>520</v>
      </c>
      <c r="G40" s="621">
        <f t="shared" si="9"/>
        <v>0</v>
      </c>
      <c r="H40" s="621">
        <f t="shared" si="9"/>
        <v>520</v>
      </c>
      <c r="I40" s="621">
        <f t="shared" si="9"/>
        <v>304</v>
      </c>
      <c r="J40" s="621">
        <f t="shared" si="9"/>
        <v>824</v>
      </c>
      <c r="K40" s="617">
        <f t="shared" si="10"/>
        <v>0</v>
      </c>
      <c r="L40" s="617">
        <f t="shared" si="10"/>
        <v>0</v>
      </c>
    </row>
    <row r="41" spans="1:12" s="593" customFormat="1" ht="17.25" customHeight="1" thickBot="1">
      <c r="A41" s="635">
        <v>34</v>
      </c>
      <c r="B41" s="629" t="s">
        <v>59</v>
      </c>
      <c r="C41" s="630" t="s">
        <v>60</v>
      </c>
      <c r="D41" s="631">
        <f t="shared" si="9"/>
        <v>900</v>
      </c>
      <c r="E41" s="632">
        <f t="shared" si="9"/>
        <v>0</v>
      </c>
      <c r="F41" s="632">
        <f t="shared" si="9"/>
        <v>900</v>
      </c>
      <c r="G41" s="632">
        <f t="shared" si="9"/>
        <v>0</v>
      </c>
      <c r="H41" s="632">
        <f t="shared" si="9"/>
        <v>900</v>
      </c>
      <c r="I41" s="632">
        <f t="shared" si="9"/>
        <v>0</v>
      </c>
      <c r="J41" s="632">
        <f t="shared" si="9"/>
        <v>900</v>
      </c>
      <c r="K41" s="617">
        <f t="shared" si="10"/>
        <v>0</v>
      </c>
      <c r="L41" s="617">
        <f t="shared" si="10"/>
        <v>0</v>
      </c>
    </row>
    <row r="42" spans="1:12" s="611" customFormat="1" ht="17.25" customHeight="1" thickBot="1">
      <c r="A42" s="606">
        <v>35</v>
      </c>
      <c r="B42" s="607" t="s">
        <v>79</v>
      </c>
      <c r="C42" s="608" t="s">
        <v>384</v>
      </c>
      <c r="D42" s="609">
        <f t="shared" si="9"/>
        <v>47611</v>
      </c>
      <c r="E42" s="610">
        <f t="shared" si="9"/>
        <v>247</v>
      </c>
      <c r="F42" s="610">
        <f t="shared" si="9"/>
        <v>47858</v>
      </c>
      <c r="G42" s="610">
        <f t="shared" si="9"/>
        <v>505</v>
      </c>
      <c r="H42" s="610">
        <f t="shared" si="9"/>
        <v>48363</v>
      </c>
      <c r="I42" s="610">
        <f t="shared" si="9"/>
        <v>2221</v>
      </c>
      <c r="J42" s="610">
        <f t="shared" si="9"/>
        <v>50584</v>
      </c>
      <c r="K42" s="636">
        <f t="shared" si="10"/>
        <v>0</v>
      </c>
      <c r="L42" s="636">
        <f t="shared" si="10"/>
        <v>0</v>
      </c>
    </row>
    <row r="43" spans="1:12" s="593" customFormat="1" ht="17.25" customHeight="1">
      <c r="A43" s="637">
        <v>36</v>
      </c>
      <c r="B43" s="638" t="s">
        <v>382</v>
      </c>
      <c r="C43" s="639" t="s">
        <v>62</v>
      </c>
      <c r="D43" s="640">
        <f t="shared" si="9"/>
        <v>30674</v>
      </c>
      <c r="E43" s="641">
        <f t="shared" si="9"/>
        <v>-111</v>
      </c>
      <c r="F43" s="641">
        <f t="shared" si="9"/>
        <v>30563</v>
      </c>
      <c r="G43" s="641">
        <f t="shared" si="9"/>
        <v>0</v>
      </c>
      <c r="H43" s="641">
        <f t="shared" si="9"/>
        <v>30563</v>
      </c>
      <c r="I43" s="641">
        <f t="shared" si="9"/>
        <v>0</v>
      </c>
      <c r="J43" s="641">
        <f t="shared" si="9"/>
        <v>30563</v>
      </c>
      <c r="K43" s="617">
        <f>K180+K317</f>
        <v>0</v>
      </c>
      <c r="L43" s="617">
        <f>L180+L317</f>
        <v>0</v>
      </c>
    </row>
    <row r="44" spans="1:12" s="593" customFormat="1" ht="17.25" customHeight="1">
      <c r="A44" s="618">
        <v>37</v>
      </c>
      <c r="B44" s="619" t="s">
        <v>385</v>
      </c>
      <c r="C44" s="627" t="s">
        <v>519</v>
      </c>
      <c r="D44" s="617">
        <f t="shared" si="9"/>
        <v>0</v>
      </c>
      <c r="E44" s="621">
        <f t="shared" si="9"/>
        <v>0</v>
      </c>
      <c r="F44" s="621">
        <f t="shared" si="9"/>
        <v>0</v>
      </c>
      <c r="G44" s="621">
        <f t="shared" si="9"/>
        <v>110</v>
      </c>
      <c r="H44" s="621">
        <f t="shared" si="9"/>
        <v>110</v>
      </c>
      <c r="I44" s="621">
        <f t="shared" si="9"/>
        <v>180</v>
      </c>
      <c r="J44" s="621">
        <f t="shared" si="9"/>
        <v>290</v>
      </c>
      <c r="K44" s="617">
        <f>K181+K318</f>
        <v>0</v>
      </c>
      <c r="L44" s="617">
        <f>L181+L318</f>
        <v>0</v>
      </c>
    </row>
    <row r="45" spans="1:12" s="593" customFormat="1" ht="17.25" customHeight="1">
      <c r="A45" s="637">
        <v>38</v>
      </c>
      <c r="B45" s="619" t="s">
        <v>386</v>
      </c>
      <c r="C45" s="627" t="s">
        <v>387</v>
      </c>
      <c r="D45" s="617">
        <f t="shared" si="9"/>
        <v>0</v>
      </c>
      <c r="E45" s="621">
        <f t="shared" si="9"/>
        <v>0</v>
      </c>
      <c r="F45" s="621">
        <f t="shared" si="9"/>
        <v>0</v>
      </c>
      <c r="G45" s="621">
        <f t="shared" si="9"/>
        <v>0</v>
      </c>
      <c r="H45" s="621">
        <f t="shared" si="9"/>
        <v>0</v>
      </c>
      <c r="I45" s="621">
        <f t="shared" si="9"/>
        <v>0</v>
      </c>
      <c r="J45" s="621">
        <f t="shared" si="9"/>
        <v>0</v>
      </c>
      <c r="K45" s="617"/>
      <c r="L45" s="617"/>
    </row>
    <row r="46" spans="1:12" s="593" customFormat="1" ht="17.25" customHeight="1">
      <c r="A46" s="635">
        <v>39</v>
      </c>
      <c r="B46" s="629" t="s">
        <v>388</v>
      </c>
      <c r="C46" s="630" t="s">
        <v>63</v>
      </c>
      <c r="D46" s="631">
        <f t="shared" si="9"/>
        <v>16937</v>
      </c>
      <c r="E46" s="632">
        <f t="shared" si="9"/>
        <v>0</v>
      </c>
      <c r="F46" s="632">
        <f t="shared" si="9"/>
        <v>16937</v>
      </c>
      <c r="G46" s="632">
        <f t="shared" si="9"/>
        <v>300</v>
      </c>
      <c r="H46" s="632">
        <f t="shared" si="9"/>
        <v>17237</v>
      </c>
      <c r="I46" s="632">
        <f t="shared" si="9"/>
        <v>1902</v>
      </c>
      <c r="J46" s="632">
        <f t="shared" si="9"/>
        <v>19139</v>
      </c>
      <c r="K46" s="617" t="e">
        <f>K182+#REF!</f>
        <v>#REF!</v>
      </c>
      <c r="L46" s="617" t="e">
        <f>L182+#REF!</f>
        <v>#REF!</v>
      </c>
    </row>
    <row r="47" spans="1:12" s="593" customFormat="1" ht="17.25" customHeight="1" thickBot="1">
      <c r="A47" s="635">
        <v>39</v>
      </c>
      <c r="B47" s="629" t="s">
        <v>598</v>
      </c>
      <c r="C47" s="630" t="s">
        <v>599</v>
      </c>
      <c r="D47" s="631">
        <f t="shared" si="9"/>
        <v>0</v>
      </c>
      <c r="E47" s="632">
        <f t="shared" si="9"/>
        <v>358</v>
      </c>
      <c r="F47" s="632">
        <f t="shared" si="9"/>
        <v>358</v>
      </c>
      <c r="G47" s="632">
        <f t="shared" si="9"/>
        <v>95</v>
      </c>
      <c r="H47" s="632">
        <f t="shared" si="9"/>
        <v>453</v>
      </c>
      <c r="I47" s="632">
        <f t="shared" si="9"/>
        <v>139</v>
      </c>
      <c r="J47" s="632">
        <f t="shared" si="9"/>
        <v>592</v>
      </c>
      <c r="K47" s="617" t="e">
        <f>K184+#REF!</f>
        <v>#REF!</v>
      </c>
      <c r="L47" s="617" t="e">
        <f>L184+#REF!</f>
        <v>#REF!</v>
      </c>
    </row>
    <row r="48" spans="1:12" s="611" customFormat="1" ht="17.25" customHeight="1" thickBot="1">
      <c r="A48" s="606">
        <v>40</v>
      </c>
      <c r="B48" s="607" t="s">
        <v>81</v>
      </c>
      <c r="C48" s="608" t="s">
        <v>389</v>
      </c>
      <c r="D48" s="609">
        <f t="shared" si="9"/>
        <v>13042</v>
      </c>
      <c r="E48" s="610">
        <f t="shared" si="9"/>
        <v>0</v>
      </c>
      <c r="F48" s="610">
        <f t="shared" si="9"/>
        <v>13042</v>
      </c>
      <c r="G48" s="610">
        <f t="shared" si="9"/>
        <v>1775</v>
      </c>
      <c r="H48" s="610">
        <f t="shared" si="9"/>
        <v>14817</v>
      </c>
      <c r="I48" s="610">
        <f t="shared" si="9"/>
        <v>10967</v>
      </c>
      <c r="J48" s="610">
        <f t="shared" si="9"/>
        <v>25784</v>
      </c>
      <c r="K48" s="642" t="e">
        <f>K191+K327</f>
        <v>#REF!</v>
      </c>
      <c r="L48" s="642" t="e">
        <f>L191+L327</f>
        <v>#REF!</v>
      </c>
    </row>
    <row r="49" spans="1:12" s="611" customFormat="1" ht="17.25" customHeight="1">
      <c r="A49" s="613">
        <v>41</v>
      </c>
      <c r="B49" s="614" t="s">
        <v>379</v>
      </c>
      <c r="C49" s="634" t="s">
        <v>390</v>
      </c>
      <c r="D49" s="640">
        <f aca="true" t="shared" si="11" ref="D49:J57">D185+D321</f>
        <v>13042</v>
      </c>
      <c r="E49" s="641">
        <f t="shared" si="11"/>
        <v>0</v>
      </c>
      <c r="F49" s="641">
        <f t="shared" si="11"/>
        <v>13042</v>
      </c>
      <c r="G49" s="641">
        <f t="shared" si="11"/>
        <v>1775</v>
      </c>
      <c r="H49" s="641">
        <f t="shared" si="11"/>
        <v>14817</v>
      </c>
      <c r="I49" s="641">
        <f t="shared" si="11"/>
        <v>10382</v>
      </c>
      <c r="J49" s="641">
        <f t="shared" si="11"/>
        <v>25199</v>
      </c>
      <c r="K49" s="612">
        <f>K192+K328</f>
        <v>0</v>
      </c>
      <c r="L49" s="612">
        <f>L192+L328</f>
        <v>0</v>
      </c>
    </row>
    <row r="50" spans="1:12" s="593" customFormat="1" ht="17.25" customHeight="1">
      <c r="A50" s="618">
        <v>42</v>
      </c>
      <c r="B50" s="619" t="s">
        <v>391</v>
      </c>
      <c r="C50" s="627" t="s">
        <v>392</v>
      </c>
      <c r="D50" s="617">
        <f t="shared" si="11"/>
        <v>2962</v>
      </c>
      <c r="E50" s="621">
        <f t="shared" si="11"/>
        <v>0</v>
      </c>
      <c r="F50" s="621">
        <f t="shared" si="11"/>
        <v>2962</v>
      </c>
      <c r="G50" s="621">
        <f t="shared" si="11"/>
        <v>0</v>
      </c>
      <c r="H50" s="621">
        <f t="shared" si="11"/>
        <v>2962</v>
      </c>
      <c r="I50" s="621">
        <f t="shared" si="11"/>
        <v>0</v>
      </c>
      <c r="J50" s="621">
        <f t="shared" si="11"/>
        <v>2962</v>
      </c>
      <c r="K50" s="640">
        <f aca="true" t="shared" si="12" ref="K50:L53">K198+K333</f>
        <v>0</v>
      </c>
      <c r="L50" s="640">
        <f t="shared" si="12"/>
        <v>0</v>
      </c>
    </row>
    <row r="51" spans="1:12" s="593" customFormat="1" ht="17.25" customHeight="1">
      <c r="A51" s="637">
        <v>43</v>
      </c>
      <c r="B51" s="619" t="s">
        <v>393</v>
      </c>
      <c r="C51" s="627" t="s">
        <v>237</v>
      </c>
      <c r="D51" s="617">
        <f t="shared" si="11"/>
        <v>210</v>
      </c>
      <c r="E51" s="621">
        <f t="shared" si="11"/>
        <v>0</v>
      </c>
      <c r="F51" s="621">
        <f t="shared" si="11"/>
        <v>210</v>
      </c>
      <c r="G51" s="621">
        <f t="shared" si="11"/>
        <v>299</v>
      </c>
      <c r="H51" s="621">
        <f t="shared" si="11"/>
        <v>509</v>
      </c>
      <c r="I51" s="621">
        <f t="shared" si="11"/>
        <v>1381</v>
      </c>
      <c r="J51" s="621">
        <f t="shared" si="11"/>
        <v>1890</v>
      </c>
      <c r="K51" s="640" t="e">
        <f t="shared" si="12"/>
        <v>#REF!</v>
      </c>
      <c r="L51" s="640" t="e">
        <f t="shared" si="12"/>
        <v>#REF!</v>
      </c>
    </row>
    <row r="52" spans="1:12" s="593" customFormat="1" ht="17.25" customHeight="1">
      <c r="A52" s="618">
        <v>44</v>
      </c>
      <c r="B52" s="619" t="s">
        <v>394</v>
      </c>
      <c r="C52" s="627" t="s">
        <v>241</v>
      </c>
      <c r="D52" s="617">
        <f t="shared" si="11"/>
        <v>0</v>
      </c>
      <c r="E52" s="621">
        <f t="shared" si="11"/>
        <v>0</v>
      </c>
      <c r="F52" s="621">
        <f t="shared" si="11"/>
        <v>0</v>
      </c>
      <c r="G52" s="621">
        <f t="shared" si="11"/>
        <v>1476</v>
      </c>
      <c r="H52" s="621">
        <f t="shared" si="11"/>
        <v>1476</v>
      </c>
      <c r="I52" s="621">
        <f t="shared" si="11"/>
        <v>1357</v>
      </c>
      <c r="J52" s="621">
        <f t="shared" si="11"/>
        <v>2833</v>
      </c>
      <c r="K52" s="640" t="e">
        <f t="shared" si="12"/>
        <v>#REF!</v>
      </c>
      <c r="L52" s="640" t="e">
        <f t="shared" si="12"/>
        <v>#REF!</v>
      </c>
    </row>
    <row r="53" spans="1:12" s="643" customFormat="1" ht="17.25" customHeight="1">
      <c r="A53" s="637">
        <v>45</v>
      </c>
      <c r="B53" s="619" t="s">
        <v>395</v>
      </c>
      <c r="C53" s="627" t="s">
        <v>249</v>
      </c>
      <c r="D53" s="617">
        <f t="shared" si="11"/>
        <v>0</v>
      </c>
      <c r="E53" s="621">
        <f t="shared" si="11"/>
        <v>0</v>
      </c>
      <c r="F53" s="621">
        <f t="shared" si="11"/>
        <v>0</v>
      </c>
      <c r="G53" s="621">
        <f t="shared" si="11"/>
        <v>0</v>
      </c>
      <c r="H53" s="621">
        <f t="shared" si="11"/>
        <v>0</v>
      </c>
      <c r="I53" s="621">
        <f t="shared" si="11"/>
        <v>0</v>
      </c>
      <c r="J53" s="621">
        <f t="shared" si="11"/>
        <v>0</v>
      </c>
      <c r="K53" s="640">
        <f t="shared" si="12"/>
        <v>0</v>
      </c>
      <c r="L53" s="640">
        <f t="shared" si="12"/>
        <v>0</v>
      </c>
    </row>
    <row r="54" spans="1:12" s="643" customFormat="1" ht="17.25" customHeight="1" thickBot="1">
      <c r="A54" s="644">
        <v>46</v>
      </c>
      <c r="B54" s="629" t="s">
        <v>396</v>
      </c>
      <c r="C54" s="630" t="s">
        <v>252</v>
      </c>
      <c r="D54" s="631">
        <f t="shared" si="11"/>
        <v>9870</v>
      </c>
      <c r="E54" s="632">
        <f t="shared" si="11"/>
        <v>0</v>
      </c>
      <c r="F54" s="632">
        <f t="shared" si="11"/>
        <v>9870</v>
      </c>
      <c r="G54" s="632">
        <f t="shared" si="11"/>
        <v>0</v>
      </c>
      <c r="H54" s="632">
        <f t="shared" si="11"/>
        <v>9870</v>
      </c>
      <c r="I54" s="632">
        <f t="shared" si="11"/>
        <v>7644</v>
      </c>
      <c r="J54" s="632">
        <f t="shared" si="11"/>
        <v>17514</v>
      </c>
      <c r="K54" s="640">
        <f>K202+K338</f>
        <v>0</v>
      </c>
      <c r="L54" s="640">
        <f>L202+L338</f>
        <v>0</v>
      </c>
    </row>
    <row r="55" spans="1:12" s="611" customFormat="1" ht="17.25" customHeight="1" thickBot="1">
      <c r="A55" s="622">
        <v>47</v>
      </c>
      <c r="B55" s="623" t="s">
        <v>380</v>
      </c>
      <c r="C55" s="645" t="s">
        <v>397</v>
      </c>
      <c r="D55" s="646">
        <f t="shared" si="11"/>
        <v>0</v>
      </c>
      <c r="E55" s="648">
        <f t="shared" si="11"/>
        <v>0</v>
      </c>
      <c r="F55" s="648">
        <f t="shared" si="11"/>
        <v>0</v>
      </c>
      <c r="G55" s="648">
        <f t="shared" si="11"/>
        <v>0</v>
      </c>
      <c r="H55" s="648">
        <f t="shared" si="11"/>
        <v>0</v>
      </c>
      <c r="I55" s="648">
        <f t="shared" si="11"/>
        <v>585</v>
      </c>
      <c r="J55" s="648">
        <f t="shared" si="11"/>
        <v>585</v>
      </c>
      <c r="K55" s="642">
        <f>K192+K328</f>
        <v>0</v>
      </c>
      <c r="L55" s="642">
        <f>L192+L328</f>
        <v>0</v>
      </c>
    </row>
    <row r="56" spans="1:12" s="611" customFormat="1" ht="17.25" customHeight="1">
      <c r="A56" s="622">
        <v>48</v>
      </c>
      <c r="B56" s="623" t="s">
        <v>398</v>
      </c>
      <c r="C56" s="649" t="s">
        <v>399</v>
      </c>
      <c r="D56" s="646">
        <f t="shared" si="11"/>
        <v>0</v>
      </c>
      <c r="E56" s="648">
        <f t="shared" si="11"/>
        <v>0</v>
      </c>
      <c r="F56" s="648">
        <f t="shared" si="11"/>
        <v>0</v>
      </c>
      <c r="G56" s="648">
        <f t="shared" si="11"/>
        <v>0</v>
      </c>
      <c r="H56" s="648">
        <f t="shared" si="11"/>
        <v>0</v>
      </c>
      <c r="I56" s="648">
        <f t="shared" si="11"/>
        <v>0</v>
      </c>
      <c r="J56" s="648">
        <f t="shared" si="11"/>
        <v>0</v>
      </c>
      <c r="K56" s="612">
        <f>K198+K333</f>
        <v>0</v>
      </c>
      <c r="L56" s="612">
        <f>L198+L333</f>
        <v>0</v>
      </c>
    </row>
    <row r="57" spans="1:12" s="611" customFormat="1" ht="17.25" customHeight="1" thickBot="1">
      <c r="A57" s="622">
        <v>49</v>
      </c>
      <c r="B57" s="650" t="s">
        <v>522</v>
      </c>
      <c r="C57" s="651" t="s">
        <v>523</v>
      </c>
      <c r="D57" s="652">
        <f t="shared" si="11"/>
        <v>0</v>
      </c>
      <c r="E57" s="653">
        <f t="shared" si="11"/>
        <v>0</v>
      </c>
      <c r="F57" s="653">
        <f t="shared" si="11"/>
        <v>0</v>
      </c>
      <c r="G57" s="653">
        <f t="shared" si="11"/>
        <v>0</v>
      </c>
      <c r="H57" s="653">
        <f t="shared" si="11"/>
        <v>0</v>
      </c>
      <c r="I57" s="653">
        <f t="shared" si="11"/>
        <v>0</v>
      </c>
      <c r="J57" s="653">
        <f t="shared" si="11"/>
        <v>0</v>
      </c>
      <c r="K57" s="654"/>
      <c r="L57" s="654"/>
    </row>
    <row r="58" spans="1:10" s="655" customFormat="1" ht="17.25" customHeight="1">
      <c r="A58" s="915"/>
      <c r="B58" s="915"/>
      <c r="C58" s="915"/>
      <c r="D58" s="915"/>
      <c r="F58" s="595"/>
      <c r="H58" s="595"/>
      <c r="J58" s="595"/>
    </row>
    <row r="59" spans="1:10" s="593" customFormat="1" ht="17.25" customHeight="1">
      <c r="A59" s="593" t="s">
        <v>581</v>
      </c>
      <c r="B59" s="594"/>
      <c r="F59" s="595"/>
      <c r="H59" s="595"/>
      <c r="J59" s="595"/>
    </row>
    <row r="60" spans="1:10" s="593" customFormat="1" ht="17.25" customHeight="1">
      <c r="A60" s="593" t="s">
        <v>603</v>
      </c>
      <c r="B60" s="594"/>
      <c r="F60" s="595"/>
      <c r="H60" s="595"/>
      <c r="J60" s="595"/>
    </row>
    <row r="61" spans="2:10" s="593" customFormat="1" ht="17.25" customHeight="1" thickBot="1">
      <c r="B61" s="594"/>
      <c r="F61" s="595"/>
      <c r="H61" s="595"/>
      <c r="J61" s="595"/>
    </row>
    <row r="62" spans="1:12" s="611" customFormat="1" ht="17.25" customHeight="1" thickBot="1">
      <c r="A62" s="606">
        <v>50</v>
      </c>
      <c r="B62" s="656" t="s">
        <v>61</v>
      </c>
      <c r="C62" s="657" t="s">
        <v>400</v>
      </c>
      <c r="D62" s="609">
        <f aca="true" t="shared" si="13" ref="D62:L62">D198+D334</f>
        <v>0</v>
      </c>
      <c r="E62" s="642">
        <f t="shared" si="13"/>
        <v>52524</v>
      </c>
      <c r="F62" s="642">
        <f t="shared" si="13"/>
        <v>52524</v>
      </c>
      <c r="G62" s="642">
        <f t="shared" si="13"/>
        <v>1520</v>
      </c>
      <c r="H62" s="642">
        <f t="shared" si="13"/>
        <v>54044</v>
      </c>
      <c r="I62" s="642">
        <f aca="true" t="shared" si="14" ref="I62:J90">I198+I334</f>
        <v>64</v>
      </c>
      <c r="J62" s="642">
        <f t="shared" si="14"/>
        <v>54108</v>
      </c>
      <c r="K62" s="642">
        <f t="shared" si="13"/>
        <v>0</v>
      </c>
      <c r="L62" s="642">
        <f t="shared" si="13"/>
        <v>0</v>
      </c>
    </row>
    <row r="63" spans="1:12" s="611" customFormat="1" ht="17.25" customHeight="1" thickBot="1">
      <c r="A63" s="606">
        <v>51</v>
      </c>
      <c r="B63" s="607" t="s">
        <v>6</v>
      </c>
      <c r="C63" s="608" t="s">
        <v>401</v>
      </c>
      <c r="D63" s="609">
        <f aca="true" t="shared" si="15" ref="D63:L63">D199+D335</f>
        <v>0</v>
      </c>
      <c r="E63" s="642">
        <f t="shared" si="15"/>
        <v>0</v>
      </c>
      <c r="F63" s="642">
        <f t="shared" si="15"/>
        <v>0</v>
      </c>
      <c r="G63" s="642">
        <f t="shared" si="15"/>
        <v>1520</v>
      </c>
      <c r="H63" s="642">
        <f t="shared" si="15"/>
        <v>1520</v>
      </c>
      <c r="I63" s="642">
        <f t="shared" si="14"/>
        <v>0</v>
      </c>
      <c r="J63" s="642">
        <f t="shared" si="14"/>
        <v>1520</v>
      </c>
      <c r="K63" s="642" t="e">
        <f t="shared" si="15"/>
        <v>#REF!</v>
      </c>
      <c r="L63" s="642" t="e">
        <f t="shared" si="15"/>
        <v>#REF!</v>
      </c>
    </row>
    <row r="64" spans="1:12" s="593" customFormat="1" ht="30.75" customHeight="1">
      <c r="A64" s="637">
        <v>52</v>
      </c>
      <c r="B64" s="638" t="s">
        <v>7</v>
      </c>
      <c r="C64" s="658" t="s">
        <v>520</v>
      </c>
      <c r="D64" s="640">
        <f aca="true" t="shared" si="16" ref="D64:L64">D200+D336</f>
        <v>0</v>
      </c>
      <c r="E64" s="659">
        <f t="shared" si="16"/>
        <v>0</v>
      </c>
      <c r="F64" s="659">
        <f t="shared" si="16"/>
        <v>0</v>
      </c>
      <c r="G64" s="659">
        <f t="shared" si="16"/>
        <v>1520</v>
      </c>
      <c r="H64" s="659">
        <f t="shared" si="16"/>
        <v>1520</v>
      </c>
      <c r="I64" s="659">
        <f t="shared" si="14"/>
        <v>0</v>
      </c>
      <c r="J64" s="659">
        <f t="shared" si="14"/>
        <v>1520</v>
      </c>
      <c r="K64" s="659">
        <f t="shared" si="16"/>
        <v>0</v>
      </c>
      <c r="L64" s="659">
        <f t="shared" si="16"/>
        <v>0</v>
      </c>
    </row>
    <row r="65" spans="1:12" s="593" customFormat="1" ht="17.25" customHeight="1">
      <c r="A65" s="635">
        <v>53</v>
      </c>
      <c r="B65" s="629" t="s">
        <v>10</v>
      </c>
      <c r="C65" s="630" t="s">
        <v>402</v>
      </c>
      <c r="D65" s="617">
        <f aca="true" t="shared" si="17" ref="D65:L65">D201+D337</f>
        <v>0</v>
      </c>
      <c r="E65" s="660">
        <f t="shared" si="17"/>
        <v>0</v>
      </c>
      <c r="F65" s="660">
        <f t="shared" si="17"/>
        <v>0</v>
      </c>
      <c r="G65" s="660">
        <f t="shared" si="17"/>
        <v>0</v>
      </c>
      <c r="H65" s="660">
        <f t="shared" si="17"/>
        <v>0</v>
      </c>
      <c r="I65" s="660">
        <f t="shared" si="14"/>
        <v>0</v>
      </c>
      <c r="J65" s="660">
        <f t="shared" si="14"/>
        <v>0</v>
      </c>
      <c r="K65" s="660">
        <f t="shared" si="17"/>
        <v>0</v>
      </c>
      <c r="L65" s="660">
        <f t="shared" si="17"/>
        <v>0</v>
      </c>
    </row>
    <row r="66" spans="1:12" s="593" customFormat="1" ht="17.25" customHeight="1" thickBot="1">
      <c r="A66" s="635">
        <v>54</v>
      </c>
      <c r="B66" s="629" t="s">
        <v>403</v>
      </c>
      <c r="C66" s="630" t="s">
        <v>255</v>
      </c>
      <c r="D66" s="631">
        <f aca="true" t="shared" si="18" ref="D66:L66">D202+D338</f>
        <v>0</v>
      </c>
      <c r="E66" s="661">
        <f t="shared" si="18"/>
        <v>0</v>
      </c>
      <c r="F66" s="661">
        <f t="shared" si="18"/>
        <v>0</v>
      </c>
      <c r="G66" s="661">
        <f t="shared" si="18"/>
        <v>0</v>
      </c>
      <c r="H66" s="661">
        <f t="shared" si="18"/>
        <v>0</v>
      </c>
      <c r="I66" s="661">
        <f t="shared" si="14"/>
        <v>0</v>
      </c>
      <c r="J66" s="661">
        <f t="shared" si="14"/>
        <v>0</v>
      </c>
      <c r="K66" s="661">
        <f t="shared" si="18"/>
        <v>0</v>
      </c>
      <c r="L66" s="661">
        <f t="shared" si="18"/>
        <v>0</v>
      </c>
    </row>
    <row r="67" spans="1:12" s="611" customFormat="1" ht="17.25" customHeight="1" thickBot="1">
      <c r="A67" s="606">
        <v>55</v>
      </c>
      <c r="B67" s="607" t="s">
        <v>31</v>
      </c>
      <c r="C67" s="608" t="s">
        <v>404</v>
      </c>
      <c r="D67" s="609">
        <f aca="true" t="shared" si="19" ref="D67:L67">D203+D339</f>
        <v>0</v>
      </c>
      <c r="E67" s="642">
        <f t="shared" si="19"/>
        <v>0</v>
      </c>
      <c r="F67" s="642">
        <f t="shared" si="19"/>
        <v>0</v>
      </c>
      <c r="G67" s="642">
        <f t="shared" si="19"/>
        <v>0</v>
      </c>
      <c r="H67" s="642">
        <f t="shared" si="19"/>
        <v>0</v>
      </c>
      <c r="I67" s="642">
        <f t="shared" si="14"/>
        <v>0</v>
      </c>
      <c r="J67" s="642">
        <f t="shared" si="14"/>
        <v>0</v>
      </c>
      <c r="K67" s="642">
        <f t="shared" si="19"/>
        <v>0</v>
      </c>
      <c r="L67" s="642">
        <f t="shared" si="19"/>
        <v>0</v>
      </c>
    </row>
    <row r="68" spans="1:12" s="593" customFormat="1" ht="17.25" customHeight="1">
      <c r="A68" s="637">
        <v>56</v>
      </c>
      <c r="B68" s="638" t="s">
        <v>33</v>
      </c>
      <c r="C68" s="639" t="s">
        <v>521</v>
      </c>
      <c r="D68" s="640">
        <f aca="true" t="shared" si="20" ref="D68:L68">D204+D340</f>
        <v>0</v>
      </c>
      <c r="E68" s="659">
        <f t="shared" si="20"/>
        <v>0</v>
      </c>
      <c r="F68" s="659">
        <f t="shared" si="20"/>
        <v>0</v>
      </c>
      <c r="G68" s="659">
        <f t="shared" si="20"/>
        <v>0</v>
      </c>
      <c r="H68" s="659">
        <f t="shared" si="20"/>
        <v>0</v>
      </c>
      <c r="I68" s="659">
        <f t="shared" si="14"/>
        <v>0</v>
      </c>
      <c r="J68" s="659">
        <f t="shared" si="14"/>
        <v>0</v>
      </c>
      <c r="K68" s="659">
        <f t="shared" si="20"/>
        <v>0</v>
      </c>
      <c r="L68" s="659">
        <f t="shared" si="20"/>
        <v>0</v>
      </c>
    </row>
    <row r="69" spans="1:12" s="593" customFormat="1" ht="17.25" customHeight="1" thickBot="1">
      <c r="A69" s="644">
        <v>57</v>
      </c>
      <c r="B69" s="629" t="s">
        <v>35</v>
      </c>
      <c r="C69" s="630" t="s">
        <v>149</v>
      </c>
      <c r="D69" s="631">
        <f aca="true" t="shared" si="21" ref="D69:L69">D205+D341</f>
        <v>0</v>
      </c>
      <c r="E69" s="661">
        <f t="shared" si="21"/>
        <v>0</v>
      </c>
      <c r="F69" s="661">
        <f t="shared" si="21"/>
        <v>0</v>
      </c>
      <c r="G69" s="661">
        <f t="shared" si="21"/>
        <v>0</v>
      </c>
      <c r="H69" s="661">
        <f t="shared" si="21"/>
        <v>0</v>
      </c>
      <c r="I69" s="661">
        <f t="shared" si="14"/>
        <v>0</v>
      </c>
      <c r="J69" s="661">
        <f t="shared" si="14"/>
        <v>0</v>
      </c>
      <c r="K69" s="661">
        <f t="shared" si="21"/>
        <v>0</v>
      </c>
      <c r="L69" s="661">
        <f t="shared" si="21"/>
        <v>0</v>
      </c>
    </row>
    <row r="70" spans="1:12" s="662" customFormat="1" ht="17.25" customHeight="1" thickBot="1">
      <c r="A70" s="606">
        <v>58</v>
      </c>
      <c r="B70" s="607" t="s">
        <v>79</v>
      </c>
      <c r="C70" s="608" t="s">
        <v>406</v>
      </c>
      <c r="D70" s="609">
        <f aca="true" t="shared" si="22" ref="D70:L70">D206+D342</f>
        <v>0</v>
      </c>
      <c r="E70" s="642">
        <f t="shared" si="22"/>
        <v>52524</v>
      </c>
      <c r="F70" s="642">
        <f t="shared" si="22"/>
        <v>52524</v>
      </c>
      <c r="G70" s="642">
        <f t="shared" si="22"/>
        <v>0</v>
      </c>
      <c r="H70" s="642">
        <f t="shared" si="22"/>
        <v>52524</v>
      </c>
      <c r="I70" s="642">
        <f t="shared" si="14"/>
        <v>64</v>
      </c>
      <c r="J70" s="642">
        <f t="shared" si="14"/>
        <v>52588</v>
      </c>
      <c r="K70" s="642">
        <f t="shared" si="22"/>
        <v>0</v>
      </c>
      <c r="L70" s="642">
        <f t="shared" si="22"/>
        <v>0</v>
      </c>
    </row>
    <row r="71" spans="1:12" s="593" customFormat="1" ht="17.25" customHeight="1">
      <c r="A71" s="637">
        <v>59</v>
      </c>
      <c r="B71" s="638" t="s">
        <v>407</v>
      </c>
      <c r="C71" s="639" t="s">
        <v>408</v>
      </c>
      <c r="D71" s="640">
        <f aca="true" t="shared" si="23" ref="D71:L71">D207+D343</f>
        <v>0</v>
      </c>
      <c r="E71" s="659">
        <f t="shared" si="23"/>
        <v>52524</v>
      </c>
      <c r="F71" s="659">
        <f t="shared" si="23"/>
        <v>52524</v>
      </c>
      <c r="G71" s="659">
        <f t="shared" si="23"/>
        <v>0</v>
      </c>
      <c r="H71" s="659">
        <f t="shared" si="23"/>
        <v>52524</v>
      </c>
      <c r="I71" s="659">
        <f t="shared" si="14"/>
        <v>0</v>
      </c>
      <c r="J71" s="659">
        <f t="shared" si="14"/>
        <v>52524</v>
      </c>
      <c r="K71" s="659">
        <f t="shared" si="23"/>
        <v>0</v>
      </c>
      <c r="L71" s="659">
        <f t="shared" si="23"/>
        <v>0</v>
      </c>
    </row>
    <row r="72" spans="1:12" s="593" customFormat="1" ht="17.25" customHeight="1">
      <c r="A72" s="635">
        <v>60</v>
      </c>
      <c r="B72" s="629" t="s">
        <v>385</v>
      </c>
      <c r="C72" s="630" t="s">
        <v>67</v>
      </c>
      <c r="D72" s="617">
        <f aca="true" t="shared" si="24" ref="D72:L72">D208+D344</f>
        <v>0</v>
      </c>
      <c r="E72" s="660">
        <f t="shared" si="24"/>
        <v>0</v>
      </c>
      <c r="F72" s="660">
        <f t="shared" si="24"/>
        <v>0</v>
      </c>
      <c r="G72" s="660">
        <f t="shared" si="24"/>
        <v>0</v>
      </c>
      <c r="H72" s="660">
        <f t="shared" si="24"/>
        <v>0</v>
      </c>
      <c r="I72" s="660">
        <f t="shared" si="14"/>
        <v>64</v>
      </c>
      <c r="J72" s="660">
        <f t="shared" si="14"/>
        <v>64</v>
      </c>
      <c r="K72" s="660">
        <f t="shared" si="24"/>
        <v>0</v>
      </c>
      <c r="L72" s="660">
        <f t="shared" si="24"/>
        <v>0</v>
      </c>
    </row>
    <row r="73" spans="1:12" s="593" customFormat="1" ht="17.25" customHeight="1" thickBot="1">
      <c r="A73" s="663">
        <v>61</v>
      </c>
      <c r="B73" s="664" t="s">
        <v>386</v>
      </c>
      <c r="C73" s="665" t="s">
        <v>524</v>
      </c>
      <c r="D73" s="631">
        <f aca="true" t="shared" si="25" ref="D73:L73">D209+D345</f>
        <v>0</v>
      </c>
      <c r="E73" s="661">
        <f t="shared" si="25"/>
        <v>0</v>
      </c>
      <c r="F73" s="661">
        <f t="shared" si="25"/>
        <v>0</v>
      </c>
      <c r="G73" s="661">
        <f t="shared" si="25"/>
        <v>0</v>
      </c>
      <c r="H73" s="661">
        <f t="shared" si="25"/>
        <v>0</v>
      </c>
      <c r="I73" s="661">
        <f t="shared" si="14"/>
        <v>0</v>
      </c>
      <c r="J73" s="661">
        <f t="shared" si="14"/>
        <v>0</v>
      </c>
      <c r="K73" s="661">
        <f t="shared" si="25"/>
        <v>0</v>
      </c>
      <c r="L73" s="661">
        <f t="shared" si="25"/>
        <v>0</v>
      </c>
    </row>
    <row r="74" spans="1:12" s="611" customFormat="1" ht="17.25" customHeight="1" thickBot="1">
      <c r="A74" s="606">
        <v>62</v>
      </c>
      <c r="B74" s="607" t="s">
        <v>64</v>
      </c>
      <c r="C74" s="666" t="s">
        <v>69</v>
      </c>
      <c r="D74" s="609">
        <f aca="true" t="shared" si="26" ref="D74:L74">D210+D346</f>
        <v>0</v>
      </c>
      <c r="E74" s="642">
        <f t="shared" si="26"/>
        <v>0</v>
      </c>
      <c r="F74" s="642">
        <f t="shared" si="26"/>
        <v>0</v>
      </c>
      <c r="G74" s="642">
        <f t="shared" si="26"/>
        <v>0</v>
      </c>
      <c r="H74" s="642">
        <f t="shared" si="26"/>
        <v>0</v>
      </c>
      <c r="I74" s="642">
        <f t="shared" si="14"/>
        <v>0</v>
      </c>
      <c r="J74" s="642">
        <f t="shared" si="14"/>
        <v>0</v>
      </c>
      <c r="K74" s="642">
        <f t="shared" si="26"/>
        <v>0</v>
      </c>
      <c r="L74" s="642">
        <f t="shared" si="26"/>
        <v>0</v>
      </c>
    </row>
    <row r="75" spans="1:12" s="593" customFormat="1" ht="17.25" customHeight="1" thickBot="1">
      <c r="A75" s="606">
        <v>63</v>
      </c>
      <c r="B75" s="607" t="s">
        <v>558</v>
      </c>
      <c r="C75" s="666" t="s">
        <v>409</v>
      </c>
      <c r="D75" s="609">
        <f aca="true" t="shared" si="27" ref="D75:L75">D211+D347</f>
        <v>210538</v>
      </c>
      <c r="E75" s="642">
        <f t="shared" si="27"/>
        <v>52771</v>
      </c>
      <c r="F75" s="642">
        <f t="shared" si="27"/>
        <v>263309</v>
      </c>
      <c r="G75" s="642">
        <f t="shared" si="27"/>
        <v>20641</v>
      </c>
      <c r="H75" s="642">
        <f t="shared" si="27"/>
        <v>283950</v>
      </c>
      <c r="I75" s="642">
        <f t="shared" si="14"/>
        <v>33720</v>
      </c>
      <c r="J75" s="642">
        <f t="shared" si="14"/>
        <v>317670</v>
      </c>
      <c r="K75" s="642">
        <f t="shared" si="27"/>
        <v>0</v>
      </c>
      <c r="L75" s="642">
        <f t="shared" si="27"/>
        <v>0</v>
      </c>
    </row>
    <row r="76" spans="1:12" s="593" customFormat="1" ht="32.25" customHeight="1" thickBot="1">
      <c r="A76" s="606">
        <v>64</v>
      </c>
      <c r="B76" s="607" t="s">
        <v>559</v>
      </c>
      <c r="C76" s="666" t="s">
        <v>256</v>
      </c>
      <c r="D76" s="609">
        <f aca="true" t="shared" si="28" ref="D76:L76">D212+D348</f>
        <v>55000</v>
      </c>
      <c r="E76" s="642">
        <f t="shared" si="28"/>
        <v>0</v>
      </c>
      <c r="F76" s="642">
        <f t="shared" si="28"/>
        <v>55000</v>
      </c>
      <c r="G76" s="642">
        <f t="shared" si="28"/>
        <v>14791</v>
      </c>
      <c r="H76" s="642">
        <f t="shared" si="28"/>
        <v>69791</v>
      </c>
      <c r="I76" s="642">
        <f t="shared" si="14"/>
        <v>0</v>
      </c>
      <c r="J76" s="642">
        <f t="shared" si="14"/>
        <v>69791</v>
      </c>
      <c r="K76" s="642">
        <f t="shared" si="28"/>
        <v>0</v>
      </c>
      <c r="L76" s="642">
        <f t="shared" si="28"/>
        <v>0</v>
      </c>
    </row>
    <row r="77" spans="1:12" s="611" customFormat="1" ht="17.25" customHeight="1">
      <c r="A77" s="613">
        <v>65</v>
      </c>
      <c r="B77" s="614" t="s">
        <v>578</v>
      </c>
      <c r="C77" s="634" t="s">
        <v>525</v>
      </c>
      <c r="D77" s="612">
        <f aca="true" t="shared" si="29" ref="D77:L77">D213+D349</f>
        <v>55000</v>
      </c>
      <c r="E77" s="667">
        <f t="shared" si="29"/>
        <v>0</v>
      </c>
      <c r="F77" s="667">
        <f t="shared" si="29"/>
        <v>55000</v>
      </c>
      <c r="G77" s="667">
        <f t="shared" si="29"/>
        <v>14791</v>
      </c>
      <c r="H77" s="667">
        <f t="shared" si="29"/>
        <v>69791</v>
      </c>
      <c r="I77" s="667">
        <f t="shared" si="14"/>
        <v>0</v>
      </c>
      <c r="J77" s="667">
        <f t="shared" si="14"/>
        <v>69791</v>
      </c>
      <c r="K77" s="667">
        <f t="shared" si="29"/>
        <v>0</v>
      </c>
      <c r="L77" s="667">
        <f t="shared" si="29"/>
        <v>0</v>
      </c>
    </row>
    <row r="78" spans="1:12" s="593" customFormat="1" ht="17.25" customHeight="1">
      <c r="A78" s="644">
        <v>66</v>
      </c>
      <c r="B78" s="668" t="s">
        <v>7</v>
      </c>
      <c r="C78" s="669" t="s">
        <v>257</v>
      </c>
      <c r="D78" s="617">
        <f aca="true" t="shared" si="30" ref="D78:L78">D214+D350</f>
        <v>45400</v>
      </c>
      <c r="E78" s="660">
        <f t="shared" si="30"/>
        <v>0</v>
      </c>
      <c r="F78" s="660">
        <f t="shared" si="30"/>
        <v>45400</v>
      </c>
      <c r="G78" s="660">
        <f t="shared" si="30"/>
        <v>753</v>
      </c>
      <c r="H78" s="660">
        <f t="shared" si="30"/>
        <v>46153</v>
      </c>
      <c r="I78" s="660">
        <f t="shared" si="14"/>
        <v>0</v>
      </c>
      <c r="J78" s="660">
        <f t="shared" si="14"/>
        <v>46153</v>
      </c>
      <c r="K78" s="660">
        <f t="shared" si="30"/>
        <v>0</v>
      </c>
      <c r="L78" s="660">
        <f t="shared" si="30"/>
        <v>0</v>
      </c>
    </row>
    <row r="79" spans="1:12" s="593" customFormat="1" ht="17.25" customHeight="1" thickBot="1">
      <c r="A79" s="663">
        <v>67</v>
      </c>
      <c r="B79" s="664" t="s">
        <v>579</v>
      </c>
      <c r="C79" s="665" t="s">
        <v>258</v>
      </c>
      <c r="D79" s="631">
        <f aca="true" t="shared" si="31" ref="D79:L79">D215+D351</f>
        <v>9600</v>
      </c>
      <c r="E79" s="661">
        <f t="shared" si="31"/>
        <v>0</v>
      </c>
      <c r="F79" s="661">
        <f t="shared" si="31"/>
        <v>9600</v>
      </c>
      <c r="G79" s="661">
        <f t="shared" si="31"/>
        <v>14038</v>
      </c>
      <c r="H79" s="661">
        <f t="shared" si="31"/>
        <v>23638</v>
      </c>
      <c r="I79" s="661">
        <f t="shared" si="14"/>
        <v>0</v>
      </c>
      <c r="J79" s="661">
        <f t="shared" si="14"/>
        <v>23638</v>
      </c>
      <c r="K79" s="661">
        <f t="shared" si="31"/>
        <v>0</v>
      </c>
      <c r="L79" s="661">
        <f t="shared" si="31"/>
        <v>0</v>
      </c>
    </row>
    <row r="80" spans="1:12" s="611" customFormat="1" ht="30" customHeight="1" thickBot="1">
      <c r="A80" s="670">
        <v>68</v>
      </c>
      <c r="B80" s="671" t="s">
        <v>580</v>
      </c>
      <c r="C80" s="666" t="s">
        <v>256</v>
      </c>
      <c r="D80" s="609">
        <f aca="true" t="shared" si="32" ref="D80:L80">D216+D352</f>
        <v>0</v>
      </c>
      <c r="E80" s="642">
        <f t="shared" si="32"/>
        <v>0</v>
      </c>
      <c r="F80" s="642">
        <f t="shared" si="32"/>
        <v>0</v>
      </c>
      <c r="G80" s="642">
        <f t="shared" si="32"/>
        <v>0</v>
      </c>
      <c r="H80" s="642">
        <f t="shared" si="32"/>
        <v>0</v>
      </c>
      <c r="I80" s="642">
        <f t="shared" si="14"/>
        <v>0</v>
      </c>
      <c r="J80" s="642">
        <f t="shared" si="14"/>
        <v>0</v>
      </c>
      <c r="K80" s="642">
        <f t="shared" si="32"/>
        <v>0</v>
      </c>
      <c r="L80" s="642">
        <f t="shared" si="32"/>
        <v>0</v>
      </c>
    </row>
    <row r="81" spans="1:12" s="593" customFormat="1" ht="17.25" customHeight="1" thickBot="1">
      <c r="A81" s="606">
        <v>69</v>
      </c>
      <c r="B81" s="607" t="s">
        <v>4</v>
      </c>
      <c r="C81" s="608" t="s">
        <v>259</v>
      </c>
      <c r="D81" s="609">
        <f aca="true" t="shared" si="33" ref="D81:H90">D217+D353</f>
        <v>0</v>
      </c>
      <c r="E81" s="642">
        <f t="shared" si="33"/>
        <v>0</v>
      </c>
      <c r="F81" s="642">
        <f t="shared" si="33"/>
        <v>0</v>
      </c>
      <c r="G81" s="642">
        <f t="shared" si="33"/>
        <v>0</v>
      </c>
      <c r="H81" s="642">
        <f t="shared" si="33"/>
        <v>0</v>
      </c>
      <c r="I81" s="642">
        <f t="shared" si="14"/>
        <v>0</v>
      </c>
      <c r="J81" s="642">
        <f t="shared" si="14"/>
        <v>0</v>
      </c>
      <c r="K81" s="609" t="e">
        <f>#REF!+K82</f>
        <v>#REF!</v>
      </c>
      <c r="L81" s="609" t="e">
        <f>#REF!+L82</f>
        <v>#REF!</v>
      </c>
    </row>
    <row r="82" spans="1:12" s="611" customFormat="1" ht="17.25" customHeight="1" thickBot="1">
      <c r="A82" s="606">
        <v>70</v>
      </c>
      <c r="B82" s="607" t="s">
        <v>61</v>
      </c>
      <c r="C82" s="608" t="s">
        <v>526</v>
      </c>
      <c r="D82" s="609">
        <f t="shared" si="33"/>
        <v>0</v>
      </c>
      <c r="E82" s="642">
        <f t="shared" si="33"/>
        <v>0</v>
      </c>
      <c r="F82" s="642">
        <f t="shared" si="33"/>
        <v>0</v>
      </c>
      <c r="G82" s="642">
        <f t="shared" si="33"/>
        <v>0</v>
      </c>
      <c r="H82" s="642">
        <f t="shared" si="33"/>
        <v>0</v>
      </c>
      <c r="I82" s="642">
        <f t="shared" si="14"/>
        <v>0</v>
      </c>
      <c r="J82" s="642">
        <f t="shared" si="14"/>
        <v>0</v>
      </c>
      <c r="K82" s="646"/>
      <c r="L82" s="672">
        <f>K82+J82</f>
        <v>0</v>
      </c>
    </row>
    <row r="83" spans="1:12" s="611" customFormat="1" ht="17.25" customHeight="1">
      <c r="A83" s="673">
        <v>71</v>
      </c>
      <c r="B83" s="674" t="s">
        <v>6</v>
      </c>
      <c r="C83" s="675" t="s">
        <v>527</v>
      </c>
      <c r="D83" s="612">
        <f t="shared" si="33"/>
        <v>0</v>
      </c>
      <c r="E83" s="667">
        <f t="shared" si="33"/>
        <v>0</v>
      </c>
      <c r="F83" s="667">
        <f t="shared" si="33"/>
        <v>0</v>
      </c>
      <c r="G83" s="667">
        <f t="shared" si="33"/>
        <v>0</v>
      </c>
      <c r="H83" s="667">
        <f t="shared" si="33"/>
        <v>0</v>
      </c>
      <c r="I83" s="667">
        <f t="shared" si="14"/>
        <v>0</v>
      </c>
      <c r="J83" s="667">
        <f t="shared" si="14"/>
        <v>0</v>
      </c>
      <c r="K83" s="672"/>
      <c r="L83" s="676"/>
    </row>
    <row r="84" spans="1:12" s="593" customFormat="1" ht="17.25" customHeight="1">
      <c r="A84" s="644">
        <v>72</v>
      </c>
      <c r="B84" s="668" t="s">
        <v>529</v>
      </c>
      <c r="C84" s="677" t="s">
        <v>528</v>
      </c>
      <c r="D84" s="617">
        <f t="shared" si="33"/>
        <v>0</v>
      </c>
      <c r="E84" s="660">
        <f t="shared" si="33"/>
        <v>0</v>
      </c>
      <c r="F84" s="660">
        <f t="shared" si="33"/>
        <v>0</v>
      </c>
      <c r="G84" s="660">
        <f t="shared" si="33"/>
        <v>0</v>
      </c>
      <c r="H84" s="660">
        <f t="shared" si="33"/>
        <v>0</v>
      </c>
      <c r="I84" s="660">
        <f t="shared" si="14"/>
        <v>0</v>
      </c>
      <c r="J84" s="660">
        <f t="shared" si="14"/>
        <v>0</v>
      </c>
      <c r="K84" s="678"/>
      <c r="L84" s="679"/>
    </row>
    <row r="85" spans="1:12" s="593" customFormat="1" ht="17.25" customHeight="1">
      <c r="A85" s="618">
        <v>73</v>
      </c>
      <c r="B85" s="619" t="s">
        <v>10</v>
      </c>
      <c r="C85" s="680" t="s">
        <v>530</v>
      </c>
      <c r="D85" s="617">
        <f t="shared" si="33"/>
        <v>0</v>
      </c>
      <c r="E85" s="660">
        <f t="shared" si="33"/>
        <v>0</v>
      </c>
      <c r="F85" s="660">
        <f t="shared" si="33"/>
        <v>0</v>
      </c>
      <c r="G85" s="660">
        <f t="shared" si="33"/>
        <v>0</v>
      </c>
      <c r="H85" s="660">
        <f t="shared" si="33"/>
        <v>0</v>
      </c>
      <c r="I85" s="660">
        <f t="shared" si="14"/>
        <v>0</v>
      </c>
      <c r="J85" s="660">
        <f t="shared" si="14"/>
        <v>0</v>
      </c>
      <c r="K85" s="678"/>
      <c r="L85" s="679"/>
    </row>
    <row r="86" spans="1:12" s="611" customFormat="1" ht="17.25" customHeight="1">
      <c r="A86" s="628">
        <v>74</v>
      </c>
      <c r="B86" s="681" t="s">
        <v>31</v>
      </c>
      <c r="C86" s="682" t="s">
        <v>410</v>
      </c>
      <c r="D86" s="625">
        <f t="shared" si="33"/>
        <v>0</v>
      </c>
      <c r="E86" s="683">
        <f t="shared" si="33"/>
        <v>0</v>
      </c>
      <c r="F86" s="683">
        <f t="shared" si="33"/>
        <v>0</v>
      </c>
      <c r="G86" s="683">
        <f t="shared" si="33"/>
        <v>0</v>
      </c>
      <c r="H86" s="683">
        <f t="shared" si="33"/>
        <v>0</v>
      </c>
      <c r="I86" s="683">
        <f t="shared" si="14"/>
        <v>0</v>
      </c>
      <c r="J86" s="683">
        <f t="shared" si="14"/>
        <v>0</v>
      </c>
      <c r="K86" s="672"/>
      <c r="L86" s="676"/>
    </row>
    <row r="87" spans="1:12" s="593" customFormat="1" ht="17.25" customHeight="1">
      <c r="A87" s="618">
        <v>75</v>
      </c>
      <c r="B87" s="619" t="s">
        <v>529</v>
      </c>
      <c r="C87" s="680" t="s">
        <v>528</v>
      </c>
      <c r="D87" s="617">
        <f t="shared" si="33"/>
        <v>0</v>
      </c>
      <c r="E87" s="660">
        <f t="shared" si="33"/>
        <v>0</v>
      </c>
      <c r="F87" s="660">
        <f t="shared" si="33"/>
        <v>0</v>
      </c>
      <c r="G87" s="660">
        <f t="shared" si="33"/>
        <v>0</v>
      </c>
      <c r="H87" s="660">
        <f t="shared" si="33"/>
        <v>0</v>
      </c>
      <c r="I87" s="660">
        <f t="shared" si="14"/>
        <v>0</v>
      </c>
      <c r="J87" s="660">
        <f t="shared" si="14"/>
        <v>0</v>
      </c>
      <c r="K87" s="678"/>
      <c r="L87" s="679"/>
    </row>
    <row r="88" spans="1:12" s="593" customFormat="1" ht="17.25" customHeight="1" thickBot="1">
      <c r="A88" s="618">
        <v>76</v>
      </c>
      <c r="B88" s="629" t="s">
        <v>10</v>
      </c>
      <c r="C88" s="684" t="s">
        <v>530</v>
      </c>
      <c r="D88" s="631">
        <f t="shared" si="33"/>
        <v>0</v>
      </c>
      <c r="E88" s="661">
        <f t="shared" si="33"/>
        <v>0</v>
      </c>
      <c r="F88" s="661">
        <f t="shared" si="33"/>
        <v>0</v>
      </c>
      <c r="G88" s="661">
        <f t="shared" si="33"/>
        <v>0</v>
      </c>
      <c r="H88" s="661">
        <f t="shared" si="33"/>
        <v>0</v>
      </c>
      <c r="I88" s="661">
        <f t="shared" si="14"/>
        <v>0</v>
      </c>
      <c r="J88" s="661">
        <f t="shared" si="14"/>
        <v>0</v>
      </c>
      <c r="K88" s="678"/>
      <c r="L88" s="679"/>
    </row>
    <row r="89" spans="1:12" s="593" customFormat="1" ht="17.25" customHeight="1" thickBot="1">
      <c r="A89" s="685">
        <v>77</v>
      </c>
      <c r="B89" s="686"/>
      <c r="C89" s="687" t="s">
        <v>596</v>
      </c>
      <c r="D89" s="609">
        <f t="shared" si="33"/>
        <v>55000</v>
      </c>
      <c r="E89" s="642">
        <f t="shared" si="33"/>
        <v>0</v>
      </c>
      <c r="F89" s="642">
        <f t="shared" si="33"/>
        <v>55000</v>
      </c>
      <c r="G89" s="642">
        <f t="shared" si="33"/>
        <v>14791</v>
      </c>
      <c r="H89" s="642">
        <f t="shared" si="33"/>
        <v>69791</v>
      </c>
      <c r="I89" s="642">
        <f t="shared" si="14"/>
        <v>0</v>
      </c>
      <c r="J89" s="642">
        <f t="shared" si="14"/>
        <v>69791</v>
      </c>
      <c r="K89" s="678"/>
      <c r="L89" s="679"/>
    </row>
    <row r="90" spans="1:12" s="593" customFormat="1" ht="17.25" customHeight="1" thickBot="1">
      <c r="A90" s="688">
        <v>78</v>
      </c>
      <c r="B90" s="689"/>
      <c r="C90" s="687" t="s">
        <v>531</v>
      </c>
      <c r="D90" s="609">
        <f t="shared" si="33"/>
        <v>265538</v>
      </c>
      <c r="E90" s="642">
        <f t="shared" si="33"/>
        <v>52771</v>
      </c>
      <c r="F90" s="642">
        <f t="shared" si="33"/>
        <v>318309</v>
      </c>
      <c r="G90" s="642">
        <f t="shared" si="33"/>
        <v>35432</v>
      </c>
      <c r="H90" s="642">
        <f t="shared" si="33"/>
        <v>353741</v>
      </c>
      <c r="I90" s="642">
        <f t="shared" si="14"/>
        <v>33720</v>
      </c>
      <c r="J90" s="642">
        <f t="shared" si="14"/>
        <v>387461</v>
      </c>
      <c r="K90" s="609" t="e">
        <f>K9+K42+#REF!+K48+K71+K74+K76+K81</f>
        <v>#REF!</v>
      </c>
      <c r="L90" s="609" t="e">
        <f>L9+L42+#REF!+L48+L71+L74+L76+L81</f>
        <v>#REF!</v>
      </c>
    </row>
    <row r="91" spans="1:12" s="593" customFormat="1" ht="17.25" customHeight="1">
      <c r="A91" s="599"/>
      <c r="B91" s="599"/>
      <c r="C91" s="690"/>
      <c r="D91" s="654"/>
      <c r="E91" s="654"/>
      <c r="F91" s="654"/>
      <c r="G91" s="654"/>
      <c r="H91" s="654"/>
      <c r="I91" s="654"/>
      <c r="J91" s="654"/>
      <c r="K91" s="654"/>
      <c r="L91" s="654"/>
    </row>
    <row r="92" spans="1:10" s="593" customFormat="1" ht="17.25" customHeight="1">
      <c r="A92" s="593" t="s">
        <v>581</v>
      </c>
      <c r="B92" s="594"/>
      <c r="F92" s="595"/>
      <c r="H92" s="595"/>
      <c r="J92" s="595"/>
    </row>
    <row r="93" spans="1:10" s="593" customFormat="1" ht="17.25" customHeight="1">
      <c r="A93" s="593" t="s">
        <v>603</v>
      </c>
      <c r="B93" s="594"/>
      <c r="F93" s="595"/>
      <c r="H93" s="595"/>
      <c r="J93" s="595"/>
    </row>
    <row r="94" spans="2:10" s="593" customFormat="1" ht="17.25" customHeight="1" thickBot="1">
      <c r="B94" s="594"/>
      <c r="F94" s="595"/>
      <c r="H94" s="595"/>
      <c r="J94" s="595"/>
    </row>
    <row r="95" spans="1:10" s="593" customFormat="1" ht="17.25" customHeight="1" thickBot="1">
      <c r="A95" s="916" t="s">
        <v>74</v>
      </c>
      <c r="B95" s="917"/>
      <c r="C95" s="917"/>
      <c r="D95" s="917"/>
      <c r="E95" s="918"/>
      <c r="F95" s="918"/>
      <c r="G95" s="918"/>
      <c r="H95" s="918"/>
      <c r="I95" s="918"/>
      <c r="J95" s="919"/>
    </row>
    <row r="96" spans="1:12" s="593" customFormat="1" ht="17.25" customHeight="1" thickBot="1">
      <c r="A96" s="692" t="s">
        <v>75</v>
      </c>
      <c r="B96" s="693"/>
      <c r="C96" s="694" t="s">
        <v>76</v>
      </c>
      <c r="D96" s="695" t="s">
        <v>3</v>
      </c>
      <c r="E96" s="695" t="s">
        <v>3</v>
      </c>
      <c r="F96" s="605" t="s">
        <v>232</v>
      </c>
      <c r="G96" s="695" t="s">
        <v>239</v>
      </c>
      <c r="H96" s="605" t="s">
        <v>232</v>
      </c>
      <c r="I96" s="604" t="s">
        <v>240</v>
      </c>
      <c r="J96" s="605" t="s">
        <v>232</v>
      </c>
      <c r="K96" s="604" t="s">
        <v>251</v>
      </c>
      <c r="L96" s="604" t="s">
        <v>232</v>
      </c>
    </row>
    <row r="97" spans="1:12" s="593" customFormat="1" ht="17.25" customHeight="1" thickBot="1">
      <c r="A97" s="691" t="s">
        <v>6</v>
      </c>
      <c r="B97" s="696" t="s">
        <v>4</v>
      </c>
      <c r="C97" s="697" t="s">
        <v>77</v>
      </c>
      <c r="D97" s="698">
        <f aca="true" t="shared" si="34" ref="D97:J106">D233+D370</f>
        <v>255938</v>
      </c>
      <c r="E97" s="699">
        <f t="shared" si="34"/>
        <v>247</v>
      </c>
      <c r="F97" s="699">
        <f t="shared" si="34"/>
        <v>256185</v>
      </c>
      <c r="G97" s="699">
        <f t="shared" si="34"/>
        <v>19874</v>
      </c>
      <c r="H97" s="699">
        <f t="shared" si="34"/>
        <v>276059</v>
      </c>
      <c r="I97" s="699">
        <f t="shared" si="34"/>
        <v>40203</v>
      </c>
      <c r="J97" s="699">
        <f t="shared" si="34"/>
        <v>316262</v>
      </c>
      <c r="K97" s="699" t="e">
        <f>K234+K362</f>
        <v>#VALUE!</v>
      </c>
      <c r="L97" s="699" t="e">
        <f>L234+L362</f>
        <v>#VALUE!</v>
      </c>
    </row>
    <row r="98" spans="1:12" s="593" customFormat="1" ht="17.25" customHeight="1">
      <c r="A98" s="637" t="s">
        <v>31</v>
      </c>
      <c r="B98" s="638" t="s">
        <v>6</v>
      </c>
      <c r="C98" s="639" t="s">
        <v>78</v>
      </c>
      <c r="D98" s="700">
        <f t="shared" si="34"/>
        <v>63928</v>
      </c>
      <c r="E98" s="701">
        <f t="shared" si="34"/>
        <v>282</v>
      </c>
      <c r="F98" s="701">
        <f t="shared" si="34"/>
        <v>64210</v>
      </c>
      <c r="G98" s="701">
        <f t="shared" si="34"/>
        <v>323</v>
      </c>
      <c r="H98" s="701">
        <f t="shared" si="34"/>
        <v>64533</v>
      </c>
      <c r="I98" s="701">
        <f t="shared" si="34"/>
        <v>8372</v>
      </c>
      <c r="J98" s="701">
        <f t="shared" si="34"/>
        <v>72905</v>
      </c>
      <c r="K98" s="700">
        <f>K235+K363</f>
        <v>0</v>
      </c>
      <c r="L98" s="700">
        <f>L235+L363</f>
        <v>0</v>
      </c>
    </row>
    <row r="99" spans="1:12" s="593" customFormat="1" ht="17.25" customHeight="1">
      <c r="A99" s="618" t="s">
        <v>79</v>
      </c>
      <c r="B99" s="619" t="s">
        <v>31</v>
      </c>
      <c r="C99" s="627" t="s">
        <v>80</v>
      </c>
      <c r="D99" s="702">
        <f t="shared" si="34"/>
        <v>16357</v>
      </c>
      <c r="E99" s="703">
        <f t="shared" si="34"/>
        <v>76</v>
      </c>
      <c r="F99" s="703">
        <f t="shared" si="34"/>
        <v>16433</v>
      </c>
      <c r="G99" s="703">
        <f t="shared" si="34"/>
        <v>87</v>
      </c>
      <c r="H99" s="703">
        <f t="shared" si="34"/>
        <v>16520</v>
      </c>
      <c r="I99" s="703">
        <f t="shared" si="34"/>
        <v>1414</v>
      </c>
      <c r="J99" s="703">
        <f t="shared" si="34"/>
        <v>17934</v>
      </c>
      <c r="K99" s="700">
        <f aca="true" t="shared" si="35" ref="K99:L104">K236+K367</f>
        <v>0</v>
      </c>
      <c r="L99" s="700">
        <f t="shared" si="35"/>
        <v>0</v>
      </c>
    </row>
    <row r="100" spans="1:12" s="593" customFormat="1" ht="17.25" customHeight="1">
      <c r="A100" s="637" t="s">
        <v>81</v>
      </c>
      <c r="B100" s="619" t="s">
        <v>79</v>
      </c>
      <c r="C100" s="627" t="s">
        <v>532</v>
      </c>
      <c r="D100" s="702">
        <f t="shared" si="34"/>
        <v>104104</v>
      </c>
      <c r="E100" s="703">
        <f t="shared" si="34"/>
        <v>-111</v>
      </c>
      <c r="F100" s="703">
        <f t="shared" si="34"/>
        <v>103993</v>
      </c>
      <c r="G100" s="703">
        <f t="shared" si="34"/>
        <v>4521</v>
      </c>
      <c r="H100" s="703">
        <f t="shared" si="34"/>
        <v>108514</v>
      </c>
      <c r="I100" s="703">
        <f t="shared" si="34"/>
        <v>10451</v>
      </c>
      <c r="J100" s="703">
        <f t="shared" si="34"/>
        <v>118965</v>
      </c>
      <c r="K100" s="700">
        <f t="shared" si="35"/>
        <v>0</v>
      </c>
      <c r="L100" s="700">
        <f t="shared" si="35"/>
        <v>0</v>
      </c>
    </row>
    <row r="101" spans="1:12" s="593" customFormat="1" ht="17.25" customHeight="1">
      <c r="A101" s="618" t="s">
        <v>82</v>
      </c>
      <c r="B101" s="619" t="s">
        <v>81</v>
      </c>
      <c r="C101" s="627" t="s">
        <v>533</v>
      </c>
      <c r="D101" s="702">
        <f t="shared" si="34"/>
        <v>200</v>
      </c>
      <c r="E101" s="703">
        <f t="shared" si="34"/>
        <v>0</v>
      </c>
      <c r="F101" s="703">
        <f t="shared" si="34"/>
        <v>200</v>
      </c>
      <c r="G101" s="703">
        <f t="shared" si="34"/>
        <v>0</v>
      </c>
      <c r="H101" s="703">
        <f t="shared" si="34"/>
        <v>200</v>
      </c>
      <c r="I101" s="703">
        <f t="shared" si="34"/>
        <v>0</v>
      </c>
      <c r="J101" s="703">
        <f t="shared" si="34"/>
        <v>200</v>
      </c>
      <c r="K101" s="700" t="e">
        <f t="shared" si="35"/>
        <v>#VALUE!</v>
      </c>
      <c r="L101" s="700" t="e">
        <f t="shared" si="35"/>
        <v>#VALUE!</v>
      </c>
    </row>
    <row r="102" spans="1:12" s="593" customFormat="1" ht="17.25" customHeight="1">
      <c r="A102" s="637" t="s">
        <v>83</v>
      </c>
      <c r="B102" s="619" t="s">
        <v>82</v>
      </c>
      <c r="C102" s="627" t="s">
        <v>84</v>
      </c>
      <c r="D102" s="702">
        <f t="shared" si="34"/>
        <v>40751</v>
      </c>
      <c r="E102" s="703">
        <f t="shared" si="34"/>
        <v>0</v>
      </c>
      <c r="F102" s="703">
        <f t="shared" si="34"/>
        <v>40751</v>
      </c>
      <c r="G102" s="703">
        <f t="shared" si="34"/>
        <v>0</v>
      </c>
      <c r="H102" s="703">
        <f t="shared" si="34"/>
        <v>40751</v>
      </c>
      <c r="I102" s="703">
        <f t="shared" si="34"/>
        <v>0</v>
      </c>
      <c r="J102" s="703">
        <f t="shared" si="34"/>
        <v>40751</v>
      </c>
      <c r="K102" s="700">
        <f t="shared" si="35"/>
        <v>0</v>
      </c>
      <c r="L102" s="700">
        <f t="shared" si="35"/>
        <v>0</v>
      </c>
    </row>
    <row r="103" spans="1:12" s="593" customFormat="1" ht="17.25" customHeight="1">
      <c r="A103" s="618" t="s">
        <v>85</v>
      </c>
      <c r="B103" s="619" t="s">
        <v>83</v>
      </c>
      <c r="C103" s="627" t="s">
        <v>86</v>
      </c>
      <c r="D103" s="702">
        <f t="shared" si="34"/>
        <v>2909</v>
      </c>
      <c r="E103" s="703">
        <f t="shared" si="34"/>
        <v>0</v>
      </c>
      <c r="F103" s="703">
        <f t="shared" si="34"/>
        <v>2909</v>
      </c>
      <c r="G103" s="703">
        <f t="shared" si="34"/>
        <v>0</v>
      </c>
      <c r="H103" s="703">
        <f t="shared" si="34"/>
        <v>2909</v>
      </c>
      <c r="I103" s="703">
        <f t="shared" si="34"/>
        <v>40</v>
      </c>
      <c r="J103" s="703">
        <f t="shared" si="34"/>
        <v>2949</v>
      </c>
      <c r="K103" s="700">
        <f t="shared" si="35"/>
        <v>0</v>
      </c>
      <c r="L103" s="700">
        <f t="shared" si="35"/>
        <v>0</v>
      </c>
    </row>
    <row r="104" spans="1:12" s="593" customFormat="1" ht="17.25" customHeight="1">
      <c r="A104" s="637" t="s">
        <v>87</v>
      </c>
      <c r="B104" s="619" t="s">
        <v>85</v>
      </c>
      <c r="C104" s="627" t="s">
        <v>88</v>
      </c>
      <c r="D104" s="702">
        <f t="shared" si="34"/>
        <v>24084</v>
      </c>
      <c r="E104" s="703">
        <f t="shared" si="34"/>
        <v>0</v>
      </c>
      <c r="F104" s="703">
        <f t="shared" si="34"/>
        <v>24084</v>
      </c>
      <c r="G104" s="703">
        <f t="shared" si="34"/>
        <v>1590</v>
      </c>
      <c r="H104" s="703">
        <f t="shared" si="34"/>
        <v>25674</v>
      </c>
      <c r="I104" s="703">
        <f t="shared" si="34"/>
        <v>3439</v>
      </c>
      <c r="J104" s="703">
        <f t="shared" si="34"/>
        <v>29113</v>
      </c>
      <c r="K104" s="700">
        <f t="shared" si="35"/>
        <v>0</v>
      </c>
      <c r="L104" s="700">
        <f t="shared" si="35"/>
        <v>0</v>
      </c>
    </row>
    <row r="105" spans="1:12" s="593" customFormat="1" ht="17.25" customHeight="1">
      <c r="A105" s="618" t="s">
        <v>89</v>
      </c>
      <c r="B105" s="619" t="s">
        <v>82</v>
      </c>
      <c r="C105" s="627" t="s">
        <v>90</v>
      </c>
      <c r="D105" s="702">
        <f t="shared" si="34"/>
        <v>495</v>
      </c>
      <c r="E105" s="703">
        <f t="shared" si="34"/>
        <v>0</v>
      </c>
      <c r="F105" s="703">
        <f t="shared" si="34"/>
        <v>495</v>
      </c>
      <c r="G105" s="703">
        <f t="shared" si="34"/>
        <v>0</v>
      </c>
      <c r="H105" s="703">
        <f t="shared" si="34"/>
        <v>495</v>
      </c>
      <c r="I105" s="703">
        <f t="shared" si="34"/>
        <v>0</v>
      </c>
      <c r="J105" s="703">
        <f t="shared" si="34"/>
        <v>495</v>
      </c>
      <c r="K105" s="700">
        <f>K246+K373</f>
        <v>0</v>
      </c>
      <c r="L105" s="700">
        <f>L246+L373</f>
        <v>0</v>
      </c>
    </row>
    <row r="106" spans="1:12" s="593" customFormat="1" ht="17.25" customHeight="1">
      <c r="A106" s="618">
        <v>10</v>
      </c>
      <c r="B106" s="619" t="s">
        <v>83</v>
      </c>
      <c r="C106" s="627" t="s">
        <v>534</v>
      </c>
      <c r="D106" s="702">
        <f t="shared" si="34"/>
        <v>3110</v>
      </c>
      <c r="E106" s="703">
        <f t="shared" si="34"/>
        <v>0</v>
      </c>
      <c r="F106" s="703">
        <f t="shared" si="34"/>
        <v>3110</v>
      </c>
      <c r="G106" s="703">
        <f t="shared" si="34"/>
        <v>13353</v>
      </c>
      <c r="H106" s="703">
        <f t="shared" si="34"/>
        <v>16463</v>
      </c>
      <c r="I106" s="703">
        <f t="shared" si="34"/>
        <v>16487</v>
      </c>
      <c r="J106" s="703">
        <f t="shared" si="34"/>
        <v>32950</v>
      </c>
      <c r="K106" s="704"/>
      <c r="L106" s="704"/>
    </row>
    <row r="107" spans="1:12" s="593" customFormat="1" ht="17.25" customHeight="1">
      <c r="A107" s="618">
        <v>11</v>
      </c>
      <c r="B107" s="619" t="s">
        <v>535</v>
      </c>
      <c r="C107" s="627" t="s">
        <v>536</v>
      </c>
      <c r="D107" s="702">
        <f aca="true" t="shared" si="36" ref="D107:J116">D243+D380</f>
        <v>0</v>
      </c>
      <c r="E107" s="703">
        <f t="shared" si="36"/>
        <v>0</v>
      </c>
      <c r="F107" s="703">
        <f t="shared" si="36"/>
        <v>0</v>
      </c>
      <c r="G107" s="703">
        <f t="shared" si="36"/>
        <v>0</v>
      </c>
      <c r="H107" s="703">
        <f t="shared" si="36"/>
        <v>0</v>
      </c>
      <c r="I107" s="703">
        <f t="shared" si="36"/>
        <v>0</v>
      </c>
      <c r="J107" s="703">
        <f t="shared" si="36"/>
        <v>0</v>
      </c>
      <c r="K107" s="704"/>
      <c r="L107" s="704"/>
    </row>
    <row r="108" spans="1:12" s="593" customFormat="1" ht="17.25" customHeight="1">
      <c r="A108" s="618">
        <v>12</v>
      </c>
      <c r="B108" s="619" t="s">
        <v>537</v>
      </c>
      <c r="C108" s="627" t="s">
        <v>101</v>
      </c>
      <c r="D108" s="702">
        <f t="shared" si="36"/>
        <v>3110</v>
      </c>
      <c r="E108" s="703">
        <f t="shared" si="36"/>
        <v>0</v>
      </c>
      <c r="F108" s="703">
        <f t="shared" si="36"/>
        <v>3110</v>
      </c>
      <c r="G108" s="703">
        <f t="shared" si="36"/>
        <v>13353</v>
      </c>
      <c r="H108" s="703">
        <f t="shared" si="36"/>
        <v>16463</v>
      </c>
      <c r="I108" s="703">
        <f t="shared" si="36"/>
        <v>16487</v>
      </c>
      <c r="J108" s="703">
        <f t="shared" si="36"/>
        <v>32950</v>
      </c>
      <c r="K108" s="704"/>
      <c r="L108" s="704"/>
    </row>
    <row r="109" spans="1:12" s="593" customFormat="1" ht="17.25" customHeight="1" thickBot="1">
      <c r="A109" s="663">
        <v>13</v>
      </c>
      <c r="B109" s="664" t="s">
        <v>538</v>
      </c>
      <c r="C109" s="665" t="s">
        <v>539</v>
      </c>
      <c r="D109" s="705">
        <f t="shared" si="36"/>
        <v>0</v>
      </c>
      <c r="E109" s="706">
        <f t="shared" si="36"/>
        <v>0</v>
      </c>
      <c r="F109" s="706">
        <f t="shared" si="36"/>
        <v>0</v>
      </c>
      <c r="G109" s="706">
        <f t="shared" si="36"/>
        <v>0</v>
      </c>
      <c r="H109" s="706">
        <f t="shared" si="36"/>
        <v>0</v>
      </c>
      <c r="I109" s="706">
        <f t="shared" si="36"/>
        <v>0</v>
      </c>
      <c r="J109" s="706">
        <f t="shared" si="36"/>
        <v>0</v>
      </c>
      <c r="K109" s="704"/>
      <c r="L109" s="704"/>
    </row>
    <row r="110" spans="1:12" s="593" customFormat="1" ht="17.25" customHeight="1" thickBot="1">
      <c r="A110" s="606">
        <v>14</v>
      </c>
      <c r="B110" s="607" t="s">
        <v>61</v>
      </c>
      <c r="C110" s="608" t="s">
        <v>540</v>
      </c>
      <c r="D110" s="698">
        <f t="shared" si="36"/>
        <v>9600</v>
      </c>
      <c r="E110" s="699">
        <f t="shared" si="36"/>
        <v>52524</v>
      </c>
      <c r="F110" s="699">
        <f t="shared" si="36"/>
        <v>62124</v>
      </c>
      <c r="G110" s="699">
        <f t="shared" si="36"/>
        <v>15558</v>
      </c>
      <c r="H110" s="699">
        <f t="shared" si="36"/>
        <v>77682</v>
      </c>
      <c r="I110" s="699">
        <f t="shared" si="36"/>
        <v>64</v>
      </c>
      <c r="J110" s="699">
        <f t="shared" si="36"/>
        <v>77746</v>
      </c>
      <c r="K110" s="698">
        <f>K247+K374</f>
        <v>0</v>
      </c>
      <c r="L110" s="698">
        <f>L247+L374</f>
        <v>0</v>
      </c>
    </row>
    <row r="111" spans="1:12" s="593" customFormat="1" ht="17.25" customHeight="1">
      <c r="A111" s="637">
        <v>15</v>
      </c>
      <c r="B111" s="638" t="s">
        <v>6</v>
      </c>
      <c r="C111" s="639" t="s">
        <v>541</v>
      </c>
      <c r="D111" s="700">
        <f t="shared" si="36"/>
        <v>4000</v>
      </c>
      <c r="E111" s="701">
        <f t="shared" si="36"/>
        <v>0</v>
      </c>
      <c r="F111" s="701">
        <f t="shared" si="36"/>
        <v>4000</v>
      </c>
      <c r="G111" s="701">
        <f t="shared" si="36"/>
        <v>12558</v>
      </c>
      <c r="H111" s="701">
        <f t="shared" si="36"/>
        <v>16558</v>
      </c>
      <c r="I111" s="701">
        <f t="shared" si="36"/>
        <v>0</v>
      </c>
      <c r="J111" s="701">
        <f t="shared" si="36"/>
        <v>16558</v>
      </c>
      <c r="K111" s="700">
        <f>K248+K375</f>
        <v>0</v>
      </c>
      <c r="L111" s="700">
        <f>L248+L375</f>
        <v>0</v>
      </c>
    </row>
    <row r="112" spans="1:12" s="593" customFormat="1" ht="17.25" customHeight="1">
      <c r="A112" s="618">
        <v>16</v>
      </c>
      <c r="B112" s="619" t="s">
        <v>31</v>
      </c>
      <c r="C112" s="627" t="s">
        <v>542</v>
      </c>
      <c r="D112" s="702">
        <f t="shared" si="36"/>
        <v>300</v>
      </c>
      <c r="E112" s="703">
        <f t="shared" si="36"/>
        <v>52524</v>
      </c>
      <c r="F112" s="703">
        <f t="shared" si="36"/>
        <v>52824</v>
      </c>
      <c r="G112" s="703">
        <f t="shared" si="36"/>
        <v>3000</v>
      </c>
      <c r="H112" s="703">
        <f t="shared" si="36"/>
        <v>55824</v>
      </c>
      <c r="I112" s="703">
        <f t="shared" si="36"/>
        <v>0</v>
      </c>
      <c r="J112" s="703">
        <f t="shared" si="36"/>
        <v>55824</v>
      </c>
      <c r="K112" s="700">
        <f>K250+K377</f>
        <v>0</v>
      </c>
      <c r="L112" s="700">
        <f>L250+L377</f>
        <v>0</v>
      </c>
    </row>
    <row r="113" spans="1:12" s="593" customFormat="1" ht="17.25" customHeight="1">
      <c r="A113" s="618">
        <v>17</v>
      </c>
      <c r="B113" s="638" t="s">
        <v>79</v>
      </c>
      <c r="C113" s="639" t="s">
        <v>543</v>
      </c>
      <c r="D113" s="702">
        <f t="shared" si="36"/>
        <v>0</v>
      </c>
      <c r="E113" s="703">
        <f t="shared" si="36"/>
        <v>0</v>
      </c>
      <c r="F113" s="703">
        <f t="shared" si="36"/>
        <v>0</v>
      </c>
      <c r="G113" s="703">
        <f t="shared" si="36"/>
        <v>0</v>
      </c>
      <c r="H113" s="703">
        <f t="shared" si="36"/>
        <v>0</v>
      </c>
      <c r="I113" s="703">
        <f t="shared" si="36"/>
        <v>0</v>
      </c>
      <c r="J113" s="703">
        <f t="shared" si="36"/>
        <v>0</v>
      </c>
      <c r="K113" s="700"/>
      <c r="L113" s="700"/>
    </row>
    <row r="114" spans="1:12" s="593" customFormat="1" ht="17.25" customHeight="1">
      <c r="A114" s="618">
        <v>18</v>
      </c>
      <c r="B114" s="638" t="s">
        <v>81</v>
      </c>
      <c r="C114" s="669" t="s">
        <v>544</v>
      </c>
      <c r="D114" s="702">
        <f t="shared" si="36"/>
        <v>0</v>
      </c>
      <c r="E114" s="703">
        <f t="shared" si="36"/>
        <v>0</v>
      </c>
      <c r="F114" s="703">
        <f t="shared" si="36"/>
        <v>0</v>
      </c>
      <c r="G114" s="703">
        <f t="shared" si="36"/>
        <v>0</v>
      </c>
      <c r="H114" s="703">
        <f t="shared" si="36"/>
        <v>0</v>
      </c>
      <c r="I114" s="703">
        <f t="shared" si="36"/>
        <v>0</v>
      </c>
      <c r="J114" s="703">
        <f t="shared" si="36"/>
        <v>0</v>
      </c>
      <c r="K114" s="700"/>
      <c r="L114" s="700"/>
    </row>
    <row r="115" spans="1:12" s="593" customFormat="1" ht="17.25" customHeight="1">
      <c r="A115" s="618">
        <v>19</v>
      </c>
      <c r="B115" s="638" t="s">
        <v>82</v>
      </c>
      <c r="C115" s="630" t="s">
        <v>98</v>
      </c>
      <c r="D115" s="702">
        <f t="shared" si="36"/>
        <v>400</v>
      </c>
      <c r="E115" s="703">
        <f t="shared" si="36"/>
        <v>0</v>
      </c>
      <c r="F115" s="703">
        <f t="shared" si="36"/>
        <v>400</v>
      </c>
      <c r="G115" s="703">
        <f t="shared" si="36"/>
        <v>0</v>
      </c>
      <c r="H115" s="703">
        <f t="shared" si="36"/>
        <v>400</v>
      </c>
      <c r="I115" s="703">
        <f t="shared" si="36"/>
        <v>0</v>
      </c>
      <c r="J115" s="703">
        <f t="shared" si="36"/>
        <v>400</v>
      </c>
      <c r="K115" s="700">
        <f>K252+K379</f>
        <v>0</v>
      </c>
      <c r="L115" s="700">
        <f>L252+L379</f>
        <v>0</v>
      </c>
    </row>
    <row r="116" spans="1:14" s="593" customFormat="1" ht="17.25" customHeight="1">
      <c r="A116" s="635">
        <v>20</v>
      </c>
      <c r="B116" s="619" t="s">
        <v>545</v>
      </c>
      <c r="C116" s="627" t="s">
        <v>96</v>
      </c>
      <c r="D116" s="702">
        <f t="shared" si="36"/>
        <v>1300</v>
      </c>
      <c r="E116" s="703">
        <f t="shared" si="36"/>
        <v>0</v>
      </c>
      <c r="F116" s="703">
        <f t="shared" si="36"/>
        <v>1300</v>
      </c>
      <c r="G116" s="703">
        <f t="shared" si="36"/>
        <v>0</v>
      </c>
      <c r="H116" s="703">
        <f t="shared" si="36"/>
        <v>1300</v>
      </c>
      <c r="I116" s="703">
        <f t="shared" si="36"/>
        <v>0</v>
      </c>
      <c r="J116" s="703">
        <f t="shared" si="36"/>
        <v>1300</v>
      </c>
      <c r="K116" s="700">
        <f>K256+K380</f>
        <v>0</v>
      </c>
      <c r="L116" s="700">
        <f>L256+L380</f>
        <v>0</v>
      </c>
      <c r="N116" s="677"/>
    </row>
    <row r="117" spans="1:14" s="593" customFormat="1" ht="17.25" customHeight="1">
      <c r="A117" s="618">
        <v>21</v>
      </c>
      <c r="B117" s="619" t="s">
        <v>85</v>
      </c>
      <c r="C117" s="627" t="s">
        <v>546</v>
      </c>
      <c r="D117" s="702">
        <f aca="true" t="shared" si="37" ref="D117:J126">D253+D390</f>
        <v>3600</v>
      </c>
      <c r="E117" s="703">
        <f t="shared" si="37"/>
        <v>0</v>
      </c>
      <c r="F117" s="703">
        <f t="shared" si="37"/>
        <v>3600</v>
      </c>
      <c r="G117" s="703">
        <f t="shared" si="37"/>
        <v>0</v>
      </c>
      <c r="H117" s="703">
        <f t="shared" si="37"/>
        <v>3600</v>
      </c>
      <c r="I117" s="703">
        <f t="shared" si="37"/>
        <v>64</v>
      </c>
      <c r="J117" s="703">
        <f t="shared" si="37"/>
        <v>3664</v>
      </c>
      <c r="K117" s="704"/>
      <c r="L117" s="704"/>
      <c r="N117" s="677"/>
    </row>
    <row r="118" spans="1:14" s="593" customFormat="1" ht="17.25" customHeight="1">
      <c r="A118" s="618">
        <v>22</v>
      </c>
      <c r="B118" s="619" t="s">
        <v>547</v>
      </c>
      <c r="C118" s="627" t="s">
        <v>536</v>
      </c>
      <c r="D118" s="702">
        <f t="shared" si="37"/>
        <v>0</v>
      </c>
      <c r="E118" s="703">
        <f t="shared" si="37"/>
        <v>0</v>
      </c>
      <c r="F118" s="703">
        <f t="shared" si="37"/>
        <v>0</v>
      </c>
      <c r="G118" s="703">
        <f t="shared" si="37"/>
        <v>0</v>
      </c>
      <c r="H118" s="703">
        <f t="shared" si="37"/>
        <v>0</v>
      </c>
      <c r="I118" s="703">
        <f t="shared" si="37"/>
        <v>0</v>
      </c>
      <c r="J118" s="703">
        <f t="shared" si="37"/>
        <v>0</v>
      </c>
      <c r="K118" s="704"/>
      <c r="L118" s="704"/>
      <c r="N118" s="677"/>
    </row>
    <row r="119" spans="1:14" s="593" customFormat="1" ht="17.25" customHeight="1">
      <c r="A119" s="618">
        <v>23</v>
      </c>
      <c r="B119" s="619" t="s">
        <v>548</v>
      </c>
      <c r="C119" s="627" t="s">
        <v>101</v>
      </c>
      <c r="D119" s="702">
        <f t="shared" si="37"/>
        <v>3600</v>
      </c>
      <c r="E119" s="703">
        <f t="shared" si="37"/>
        <v>0</v>
      </c>
      <c r="F119" s="703">
        <f t="shared" si="37"/>
        <v>3600</v>
      </c>
      <c r="G119" s="703">
        <f t="shared" si="37"/>
        <v>0</v>
      </c>
      <c r="H119" s="703">
        <f t="shared" si="37"/>
        <v>3600</v>
      </c>
      <c r="I119" s="703">
        <f t="shared" si="37"/>
        <v>64</v>
      </c>
      <c r="J119" s="703">
        <f t="shared" si="37"/>
        <v>3664</v>
      </c>
      <c r="K119" s="704"/>
      <c r="L119" s="704"/>
      <c r="N119" s="677"/>
    </row>
    <row r="120" spans="1:14" s="593" customFormat="1" ht="17.25" customHeight="1" thickBot="1">
      <c r="A120" s="663">
        <v>24</v>
      </c>
      <c r="B120" s="664" t="s">
        <v>549</v>
      </c>
      <c r="C120" s="665" t="s">
        <v>539</v>
      </c>
      <c r="D120" s="705">
        <f t="shared" si="37"/>
        <v>0</v>
      </c>
      <c r="E120" s="706">
        <f t="shared" si="37"/>
        <v>0</v>
      </c>
      <c r="F120" s="706">
        <f t="shared" si="37"/>
        <v>0</v>
      </c>
      <c r="G120" s="706">
        <f t="shared" si="37"/>
        <v>0</v>
      </c>
      <c r="H120" s="706">
        <f t="shared" si="37"/>
        <v>0</v>
      </c>
      <c r="I120" s="706">
        <f t="shared" si="37"/>
        <v>0</v>
      </c>
      <c r="J120" s="706">
        <f t="shared" si="37"/>
        <v>0</v>
      </c>
      <c r="K120" s="704"/>
      <c r="L120" s="704"/>
      <c r="N120" s="677"/>
    </row>
    <row r="121" spans="1:14" s="593" customFormat="1" ht="17.25" customHeight="1" thickBot="1">
      <c r="A121" s="691">
        <v>25</v>
      </c>
      <c r="B121" s="707" t="s">
        <v>563</v>
      </c>
      <c r="C121" s="689" t="s">
        <v>550</v>
      </c>
      <c r="D121" s="698">
        <f t="shared" si="37"/>
        <v>265538</v>
      </c>
      <c r="E121" s="699">
        <f t="shared" si="37"/>
        <v>52771</v>
      </c>
      <c r="F121" s="699">
        <f t="shared" si="37"/>
        <v>318309</v>
      </c>
      <c r="G121" s="699">
        <f t="shared" si="37"/>
        <v>35432</v>
      </c>
      <c r="H121" s="699">
        <f t="shared" si="37"/>
        <v>353741</v>
      </c>
      <c r="I121" s="699">
        <f t="shared" si="37"/>
        <v>40267</v>
      </c>
      <c r="J121" s="699">
        <f t="shared" si="37"/>
        <v>394008</v>
      </c>
      <c r="K121" s="704"/>
      <c r="L121" s="704"/>
      <c r="N121" s="677"/>
    </row>
    <row r="122" spans="1:12" s="611" customFormat="1" ht="30" customHeight="1" thickBot="1">
      <c r="A122" s="606">
        <v>26</v>
      </c>
      <c r="B122" s="607" t="s">
        <v>564</v>
      </c>
      <c r="C122" s="666" t="s">
        <v>551</v>
      </c>
      <c r="D122" s="708">
        <f t="shared" si="37"/>
        <v>0</v>
      </c>
      <c r="E122" s="709">
        <f t="shared" si="37"/>
        <v>0</v>
      </c>
      <c r="F122" s="709">
        <f t="shared" si="37"/>
        <v>0</v>
      </c>
      <c r="G122" s="709">
        <f t="shared" si="37"/>
        <v>0</v>
      </c>
      <c r="H122" s="709">
        <f t="shared" si="37"/>
        <v>0</v>
      </c>
      <c r="I122" s="709">
        <f t="shared" si="37"/>
        <v>0</v>
      </c>
      <c r="J122" s="709">
        <f t="shared" si="37"/>
        <v>0</v>
      </c>
      <c r="K122" s="698">
        <f>K258+K385</f>
        <v>0</v>
      </c>
      <c r="L122" s="698">
        <f>L258+L385</f>
        <v>0</v>
      </c>
    </row>
    <row r="123" spans="1:12" s="611" customFormat="1" ht="17.25" customHeight="1" thickBot="1">
      <c r="A123" s="606">
        <v>27</v>
      </c>
      <c r="B123" s="607" t="s">
        <v>4</v>
      </c>
      <c r="C123" s="608" t="s">
        <v>413</v>
      </c>
      <c r="D123" s="698">
        <f t="shared" si="37"/>
        <v>0</v>
      </c>
      <c r="E123" s="699">
        <f t="shared" si="37"/>
        <v>0</v>
      </c>
      <c r="F123" s="699">
        <f t="shared" si="37"/>
        <v>0</v>
      </c>
      <c r="G123" s="699">
        <f t="shared" si="37"/>
        <v>0</v>
      </c>
      <c r="H123" s="699">
        <f t="shared" si="37"/>
        <v>0</v>
      </c>
      <c r="I123" s="699">
        <f t="shared" si="37"/>
        <v>0</v>
      </c>
      <c r="J123" s="699">
        <f t="shared" si="37"/>
        <v>0</v>
      </c>
      <c r="K123" s="698"/>
      <c r="L123" s="698"/>
    </row>
    <row r="124" spans="1:12" s="593" customFormat="1" ht="17.25" customHeight="1" thickBot="1">
      <c r="A124" s="710">
        <v>28</v>
      </c>
      <c r="B124" s="711" t="s">
        <v>6</v>
      </c>
      <c r="C124" s="712" t="s">
        <v>414</v>
      </c>
      <c r="D124" s="700">
        <f t="shared" si="37"/>
        <v>0</v>
      </c>
      <c r="E124" s="701">
        <f t="shared" si="37"/>
        <v>0</v>
      </c>
      <c r="F124" s="701">
        <f t="shared" si="37"/>
        <v>0</v>
      </c>
      <c r="G124" s="701">
        <f t="shared" si="37"/>
        <v>0</v>
      </c>
      <c r="H124" s="701">
        <f t="shared" si="37"/>
        <v>0</v>
      </c>
      <c r="I124" s="701">
        <f t="shared" si="37"/>
        <v>0</v>
      </c>
      <c r="J124" s="701">
        <f t="shared" si="37"/>
        <v>0</v>
      </c>
      <c r="K124" s="713"/>
      <c r="L124" s="713"/>
    </row>
    <row r="125" spans="1:12" s="593" customFormat="1" ht="17.25" customHeight="1" thickBot="1">
      <c r="A125" s="663">
        <v>29</v>
      </c>
      <c r="B125" s="664" t="s">
        <v>31</v>
      </c>
      <c r="C125" s="665" t="s">
        <v>415</v>
      </c>
      <c r="D125" s="705">
        <f t="shared" si="37"/>
        <v>0</v>
      </c>
      <c r="E125" s="706">
        <f t="shared" si="37"/>
        <v>0</v>
      </c>
      <c r="F125" s="706">
        <f t="shared" si="37"/>
        <v>0</v>
      </c>
      <c r="G125" s="706">
        <f t="shared" si="37"/>
        <v>0</v>
      </c>
      <c r="H125" s="706">
        <f t="shared" si="37"/>
        <v>0</v>
      </c>
      <c r="I125" s="706">
        <f t="shared" si="37"/>
        <v>0</v>
      </c>
      <c r="J125" s="706">
        <f t="shared" si="37"/>
        <v>0</v>
      </c>
      <c r="K125" s="706">
        <f>K261+K398</f>
        <v>0</v>
      </c>
      <c r="L125" s="706">
        <f>L261+L398</f>
        <v>0</v>
      </c>
    </row>
    <row r="126" spans="1:12" s="593" customFormat="1" ht="17.25" customHeight="1" thickBot="1">
      <c r="A126" s="606">
        <v>30</v>
      </c>
      <c r="B126" s="607" t="s">
        <v>61</v>
      </c>
      <c r="C126" s="608" t="s">
        <v>552</v>
      </c>
      <c r="D126" s="698">
        <f t="shared" si="37"/>
        <v>0</v>
      </c>
      <c r="E126" s="699">
        <f t="shared" si="37"/>
        <v>0</v>
      </c>
      <c r="F126" s="699">
        <f t="shared" si="37"/>
        <v>0</v>
      </c>
      <c r="G126" s="699">
        <f t="shared" si="37"/>
        <v>0</v>
      </c>
      <c r="H126" s="699">
        <f t="shared" si="37"/>
        <v>0</v>
      </c>
      <c r="I126" s="699">
        <f t="shared" si="37"/>
        <v>0</v>
      </c>
      <c r="J126" s="699">
        <f t="shared" si="37"/>
        <v>0</v>
      </c>
      <c r="K126" s="698">
        <f>K259+K386</f>
        <v>0</v>
      </c>
      <c r="L126" s="698">
        <f>L259+L386</f>
        <v>0</v>
      </c>
    </row>
    <row r="127" spans="1:12" s="611" customFormat="1" ht="17.25" customHeight="1" thickBot="1">
      <c r="A127" s="613">
        <v>31</v>
      </c>
      <c r="B127" s="614" t="s">
        <v>6</v>
      </c>
      <c r="C127" s="634" t="s">
        <v>411</v>
      </c>
      <c r="D127" s="714">
        <f aca="true" t="shared" si="38" ref="D127:D136">D263+D400</f>
        <v>0</v>
      </c>
      <c r="E127" s="715">
        <f aca="true" t="shared" si="39" ref="E127:J127">E260+E387</f>
        <v>0</v>
      </c>
      <c r="F127" s="716">
        <f t="shared" si="39"/>
        <v>0</v>
      </c>
      <c r="G127" s="715">
        <f t="shared" si="39"/>
        <v>0</v>
      </c>
      <c r="H127" s="716">
        <f t="shared" si="39"/>
        <v>0</v>
      </c>
      <c r="I127" s="715">
        <f t="shared" si="39"/>
        <v>0</v>
      </c>
      <c r="J127" s="716">
        <f t="shared" si="39"/>
        <v>0</v>
      </c>
      <c r="K127" s="715">
        <f>K260+K387</f>
        <v>0</v>
      </c>
      <c r="L127" s="715">
        <f>L260+L387</f>
        <v>0</v>
      </c>
    </row>
    <row r="128" spans="1:12" s="593" customFormat="1" ht="17.25" customHeight="1" thickBot="1">
      <c r="A128" s="618">
        <v>32</v>
      </c>
      <c r="B128" s="619" t="s">
        <v>7</v>
      </c>
      <c r="C128" s="627" t="s">
        <v>553</v>
      </c>
      <c r="D128" s="702">
        <f t="shared" si="38"/>
        <v>0</v>
      </c>
      <c r="E128" s="703">
        <f aca="true" t="shared" si="40" ref="E128:J134">E264+E401</f>
        <v>0</v>
      </c>
      <c r="F128" s="703">
        <f t="shared" si="40"/>
        <v>0</v>
      </c>
      <c r="G128" s="703">
        <f t="shared" si="40"/>
        <v>0</v>
      </c>
      <c r="H128" s="703">
        <f t="shared" si="40"/>
        <v>0</v>
      </c>
      <c r="I128" s="703">
        <f t="shared" si="40"/>
        <v>0</v>
      </c>
      <c r="J128" s="703">
        <f t="shared" si="40"/>
        <v>0</v>
      </c>
      <c r="K128" s="713"/>
      <c r="L128" s="713"/>
    </row>
    <row r="129" spans="1:12" s="593" customFormat="1" ht="17.25" customHeight="1" thickBot="1">
      <c r="A129" s="618">
        <v>33</v>
      </c>
      <c r="B129" s="619" t="s">
        <v>10</v>
      </c>
      <c r="C129" s="627" t="s">
        <v>554</v>
      </c>
      <c r="D129" s="702">
        <f t="shared" si="38"/>
        <v>0</v>
      </c>
      <c r="E129" s="703">
        <f t="shared" si="40"/>
        <v>0</v>
      </c>
      <c r="F129" s="703">
        <f t="shared" si="40"/>
        <v>0</v>
      </c>
      <c r="G129" s="703">
        <f t="shared" si="40"/>
        <v>0</v>
      </c>
      <c r="H129" s="703">
        <f t="shared" si="40"/>
        <v>0</v>
      </c>
      <c r="I129" s="703">
        <f t="shared" si="40"/>
        <v>0</v>
      </c>
      <c r="J129" s="703">
        <f t="shared" si="40"/>
        <v>0</v>
      </c>
      <c r="K129" s="713"/>
      <c r="L129" s="713"/>
    </row>
    <row r="130" spans="1:12" s="611" customFormat="1" ht="17.25" customHeight="1" thickBot="1">
      <c r="A130" s="622">
        <v>34</v>
      </c>
      <c r="B130" s="681" t="s">
        <v>31</v>
      </c>
      <c r="C130" s="717" t="s">
        <v>412</v>
      </c>
      <c r="D130" s="718">
        <f t="shared" si="38"/>
        <v>0</v>
      </c>
      <c r="E130" s="719">
        <f t="shared" si="40"/>
        <v>0</v>
      </c>
      <c r="F130" s="719">
        <f t="shared" si="40"/>
        <v>0</v>
      </c>
      <c r="G130" s="719">
        <f t="shared" si="40"/>
        <v>0</v>
      </c>
      <c r="H130" s="719">
        <f t="shared" si="40"/>
        <v>0</v>
      </c>
      <c r="I130" s="719">
        <f t="shared" si="40"/>
        <v>0</v>
      </c>
      <c r="J130" s="719">
        <f t="shared" si="40"/>
        <v>0</v>
      </c>
      <c r="K130" s="720">
        <f>K261+K388</f>
        <v>0</v>
      </c>
      <c r="L130" s="720">
        <f>L261+L388</f>
        <v>0</v>
      </c>
    </row>
    <row r="131" spans="1:12" s="593" customFormat="1" ht="17.25" customHeight="1" thickBot="1">
      <c r="A131" s="618">
        <v>35</v>
      </c>
      <c r="B131" s="619" t="s">
        <v>33</v>
      </c>
      <c r="C131" s="627" t="s">
        <v>553</v>
      </c>
      <c r="D131" s="702">
        <f t="shared" si="38"/>
        <v>0</v>
      </c>
      <c r="E131" s="703">
        <f t="shared" si="40"/>
        <v>0</v>
      </c>
      <c r="F131" s="703">
        <f t="shared" si="40"/>
        <v>0</v>
      </c>
      <c r="G131" s="703">
        <f t="shared" si="40"/>
        <v>0</v>
      </c>
      <c r="H131" s="703">
        <f t="shared" si="40"/>
        <v>0</v>
      </c>
      <c r="I131" s="703">
        <f t="shared" si="40"/>
        <v>0</v>
      </c>
      <c r="J131" s="703">
        <f t="shared" si="40"/>
        <v>0</v>
      </c>
      <c r="K131" s="721"/>
      <c r="L131" s="721"/>
    </row>
    <row r="132" spans="1:12" s="593" customFormat="1" ht="17.25" customHeight="1" thickBot="1">
      <c r="A132" s="663">
        <v>36</v>
      </c>
      <c r="B132" s="619" t="s">
        <v>555</v>
      </c>
      <c r="C132" s="627" t="s">
        <v>554</v>
      </c>
      <c r="D132" s="705">
        <f t="shared" si="38"/>
        <v>0</v>
      </c>
      <c r="E132" s="706">
        <f t="shared" si="40"/>
        <v>0</v>
      </c>
      <c r="F132" s="706">
        <f t="shared" si="40"/>
        <v>0</v>
      </c>
      <c r="G132" s="706">
        <f t="shared" si="40"/>
        <v>0</v>
      </c>
      <c r="H132" s="706">
        <f t="shared" si="40"/>
        <v>0</v>
      </c>
      <c r="I132" s="706">
        <f t="shared" si="40"/>
        <v>0</v>
      </c>
      <c r="J132" s="706">
        <f t="shared" si="40"/>
        <v>0</v>
      </c>
      <c r="K132" s="721"/>
      <c r="L132" s="721"/>
    </row>
    <row r="133" spans="1:12" s="593" customFormat="1" ht="17.25" customHeight="1" thickBot="1">
      <c r="A133" s="606">
        <v>37</v>
      </c>
      <c r="B133" s="607" t="s">
        <v>64</v>
      </c>
      <c r="C133" s="608" t="s">
        <v>556</v>
      </c>
      <c r="D133" s="698">
        <f t="shared" si="38"/>
        <v>0</v>
      </c>
      <c r="E133" s="699">
        <f t="shared" si="40"/>
        <v>0</v>
      </c>
      <c r="F133" s="699">
        <f t="shared" si="40"/>
        <v>0</v>
      </c>
      <c r="G133" s="699">
        <f t="shared" si="40"/>
        <v>0</v>
      </c>
      <c r="H133" s="699">
        <f t="shared" si="40"/>
        <v>0</v>
      </c>
      <c r="I133" s="699">
        <f t="shared" si="40"/>
        <v>0</v>
      </c>
      <c r="J133" s="699">
        <f t="shared" si="40"/>
        <v>0</v>
      </c>
      <c r="K133" s="721"/>
      <c r="L133" s="721"/>
    </row>
    <row r="134" spans="1:12" s="662" customFormat="1" ht="17.25" customHeight="1" thickBot="1">
      <c r="A134" s="606">
        <v>38</v>
      </c>
      <c r="B134" s="607"/>
      <c r="C134" s="608" t="s">
        <v>597</v>
      </c>
      <c r="D134" s="698">
        <f t="shared" si="38"/>
        <v>0</v>
      </c>
      <c r="E134" s="699">
        <f t="shared" si="40"/>
        <v>0</v>
      </c>
      <c r="F134" s="699">
        <f t="shared" si="40"/>
        <v>0</v>
      </c>
      <c r="G134" s="699">
        <f t="shared" si="40"/>
        <v>0</v>
      </c>
      <c r="H134" s="699">
        <f t="shared" si="40"/>
        <v>0</v>
      </c>
      <c r="I134" s="699">
        <f t="shared" si="40"/>
        <v>0</v>
      </c>
      <c r="J134" s="699">
        <f t="shared" si="40"/>
        <v>0</v>
      </c>
      <c r="K134" s="722"/>
      <c r="L134" s="723"/>
    </row>
    <row r="135" spans="1:12" s="593" customFormat="1" ht="17.25" customHeight="1" hidden="1" thickBot="1">
      <c r="A135" s="606">
        <v>24</v>
      </c>
      <c r="B135" s="607" t="s">
        <v>68</v>
      </c>
      <c r="C135" s="608" t="s">
        <v>299</v>
      </c>
      <c r="D135" s="698">
        <f t="shared" si="38"/>
        <v>0</v>
      </c>
      <c r="E135" s="698" t="e">
        <f>E97+E110+#REF!+E122+E126</f>
        <v>#REF!</v>
      </c>
      <c r="F135" s="724" t="e">
        <f>F97+F110+#REF!+F122+F126</f>
        <v>#REF!</v>
      </c>
      <c r="G135" s="698" t="e">
        <f>G97+G110+#REF!+G122+G126</f>
        <v>#REF!</v>
      </c>
      <c r="H135" s="724" t="e">
        <f>H97+H110+#REF!+H122+H126</f>
        <v>#REF!</v>
      </c>
      <c r="I135" s="698" t="e">
        <f>I97+I110+#REF!+I122+I126</f>
        <v>#REF!</v>
      </c>
      <c r="J135" s="724" t="e">
        <f>J97+J110+#REF!+J122+J126</f>
        <v>#REF!</v>
      </c>
      <c r="K135" s="698" t="e">
        <f>K97+K110+#REF!+K122+K126</f>
        <v>#VALUE!</v>
      </c>
      <c r="L135" s="698" t="e">
        <f>L97+L110+#REF!+L122+L126</f>
        <v>#VALUE!</v>
      </c>
    </row>
    <row r="136" spans="1:12" s="593" customFormat="1" ht="17.25" customHeight="1" thickBot="1">
      <c r="A136" s="606">
        <v>39</v>
      </c>
      <c r="B136" s="912" t="s">
        <v>557</v>
      </c>
      <c r="C136" s="913"/>
      <c r="D136" s="698">
        <f t="shared" si="38"/>
        <v>265538</v>
      </c>
      <c r="E136" s="699">
        <f aca="true" t="shared" si="41" ref="E136:J136">E272+E409</f>
        <v>52771</v>
      </c>
      <c r="F136" s="699">
        <f t="shared" si="41"/>
        <v>318309</v>
      </c>
      <c r="G136" s="699">
        <f t="shared" si="41"/>
        <v>35432</v>
      </c>
      <c r="H136" s="699">
        <f t="shared" si="41"/>
        <v>353741</v>
      </c>
      <c r="I136" s="699">
        <f t="shared" si="41"/>
        <v>40267</v>
      </c>
      <c r="J136" s="699">
        <f t="shared" si="41"/>
        <v>394008</v>
      </c>
      <c r="K136" s="698" t="e">
        <f>K98+K111+#REF!+K126+K127</f>
        <v>#REF!</v>
      </c>
      <c r="L136" s="698" t="e">
        <f>L98+L111+#REF!+L126+L127</f>
        <v>#REF!</v>
      </c>
    </row>
    <row r="137" spans="1:12" s="163" customFormat="1" ht="17.25" customHeight="1">
      <c r="A137" s="579"/>
      <c r="B137" s="578"/>
      <c r="C137" s="467"/>
      <c r="D137" s="579"/>
      <c r="E137" s="579"/>
      <c r="F137" s="585"/>
      <c r="G137" s="579"/>
      <c r="H137" s="585"/>
      <c r="I137" s="579"/>
      <c r="J137" s="585"/>
      <c r="K137" s="579"/>
      <c r="L137" s="579"/>
    </row>
    <row r="138" spans="1:10" s="725" customFormat="1" ht="17.25" customHeight="1">
      <c r="A138" s="725" t="s">
        <v>582</v>
      </c>
      <c r="B138" s="726"/>
      <c r="F138" s="727"/>
      <c r="H138" s="727"/>
      <c r="J138" s="727"/>
    </row>
    <row r="139" spans="1:10" s="725" customFormat="1" ht="17.25" customHeight="1">
      <c r="A139" s="725" t="s">
        <v>604</v>
      </c>
      <c r="B139" s="726"/>
      <c r="F139" s="727"/>
      <c r="H139" s="727"/>
      <c r="J139" s="727"/>
    </row>
    <row r="140" spans="2:10" s="725" customFormat="1" ht="17.25" customHeight="1">
      <c r="B140" s="726"/>
      <c r="F140" s="727"/>
      <c r="H140" s="727"/>
      <c r="J140" s="727"/>
    </row>
    <row r="141" spans="1:10" s="725" customFormat="1" ht="17.25" customHeight="1">
      <c r="A141" s="923" t="s">
        <v>377</v>
      </c>
      <c r="B141" s="923"/>
      <c r="C141" s="923"/>
      <c r="D141" s="923"/>
      <c r="F141" s="727"/>
      <c r="H141" s="727"/>
      <c r="J141" s="727"/>
    </row>
    <row r="142" spans="1:12" s="725" customFormat="1" ht="17.25" customHeight="1">
      <c r="A142" s="728"/>
      <c r="B142" s="729"/>
      <c r="C142" s="730"/>
      <c r="D142" s="730"/>
      <c r="E142" s="730"/>
      <c r="F142" s="731"/>
      <c r="G142" s="730"/>
      <c r="H142" s="731"/>
      <c r="I142" s="730"/>
      <c r="J142" s="731"/>
      <c r="K142" s="730"/>
      <c r="L142" s="730"/>
    </row>
    <row r="143" spans="1:9" s="725" customFormat="1" ht="17.25" customHeight="1" thickBot="1">
      <c r="A143" s="923" t="s">
        <v>0</v>
      </c>
      <c r="B143" s="923"/>
      <c r="C143" s="923"/>
      <c r="D143" s="923"/>
      <c r="E143" s="924"/>
      <c r="F143" s="924"/>
      <c r="G143" s="925"/>
      <c r="H143" s="925"/>
      <c r="I143" s="925"/>
    </row>
    <row r="144" spans="1:12" s="725" customFormat="1" ht="17.25" customHeight="1" thickBot="1">
      <c r="A144" s="732" t="s">
        <v>1</v>
      </c>
      <c r="B144" s="733"/>
      <c r="C144" s="734" t="s">
        <v>2</v>
      </c>
      <c r="D144" s="735" t="s">
        <v>3</v>
      </c>
      <c r="E144" s="735" t="s">
        <v>231</v>
      </c>
      <c r="F144" s="736" t="s">
        <v>232</v>
      </c>
      <c r="G144" s="735" t="s">
        <v>239</v>
      </c>
      <c r="H144" s="736" t="s">
        <v>232</v>
      </c>
      <c r="I144" s="735" t="s">
        <v>240</v>
      </c>
      <c r="J144" s="736" t="s">
        <v>232</v>
      </c>
      <c r="K144" s="735" t="s">
        <v>251</v>
      </c>
      <c r="L144" s="735" t="s">
        <v>232</v>
      </c>
    </row>
    <row r="145" spans="1:12" s="742" customFormat="1" ht="17.25" customHeight="1" thickBot="1">
      <c r="A145" s="737">
        <v>1</v>
      </c>
      <c r="B145" s="738" t="s">
        <v>4</v>
      </c>
      <c r="C145" s="739" t="s">
        <v>5</v>
      </c>
      <c r="D145" s="740">
        <f aca="true" t="shared" si="42" ref="D145:J145">D146+D162+D184+D178</f>
        <v>210328</v>
      </c>
      <c r="E145" s="741">
        <f t="shared" si="42"/>
        <v>247</v>
      </c>
      <c r="F145" s="741">
        <f t="shared" si="42"/>
        <v>210575</v>
      </c>
      <c r="G145" s="741">
        <f t="shared" si="42"/>
        <v>18822</v>
      </c>
      <c r="H145" s="741">
        <f t="shared" si="42"/>
        <v>229397</v>
      </c>
      <c r="I145" s="741">
        <f t="shared" si="42"/>
        <v>33640</v>
      </c>
      <c r="J145" s="741">
        <f t="shared" si="42"/>
        <v>263037</v>
      </c>
      <c r="K145" s="740">
        <f>K146+K162</f>
        <v>0</v>
      </c>
      <c r="L145" s="740">
        <f>L146+L162</f>
        <v>0</v>
      </c>
    </row>
    <row r="146" spans="1:12" s="725" customFormat="1" ht="17.25" customHeight="1" thickBot="1">
      <c r="A146" s="737">
        <v>2</v>
      </c>
      <c r="B146" s="743" t="s">
        <v>6</v>
      </c>
      <c r="C146" s="739" t="s">
        <v>514</v>
      </c>
      <c r="D146" s="740">
        <f aca="true" t="shared" si="43" ref="D146:J146">D147+D149+D156+D160</f>
        <v>37158</v>
      </c>
      <c r="E146" s="741">
        <f t="shared" si="43"/>
        <v>0</v>
      </c>
      <c r="F146" s="741">
        <f t="shared" si="43"/>
        <v>37158</v>
      </c>
      <c r="G146" s="741">
        <f t="shared" si="43"/>
        <v>16841</v>
      </c>
      <c r="H146" s="741">
        <f t="shared" si="43"/>
        <v>53999</v>
      </c>
      <c r="I146" s="741">
        <f t="shared" si="43"/>
        <v>7516</v>
      </c>
      <c r="J146" s="741">
        <f t="shared" si="43"/>
        <v>61515</v>
      </c>
      <c r="K146" s="744">
        <f aca="true" t="shared" si="44" ref="K146:L155">K285+K405</f>
        <v>0</v>
      </c>
      <c r="L146" s="744">
        <f t="shared" si="44"/>
        <v>0</v>
      </c>
    </row>
    <row r="147" spans="1:12" s="742" customFormat="1" ht="17.25" customHeight="1">
      <c r="A147" s="745">
        <v>3</v>
      </c>
      <c r="B147" s="746" t="s">
        <v>7</v>
      </c>
      <c r="C147" s="747" t="s">
        <v>515</v>
      </c>
      <c r="D147" s="744">
        <f aca="true" t="shared" si="45" ref="D147:J147">D148</f>
        <v>70</v>
      </c>
      <c r="E147" s="748">
        <f t="shared" si="45"/>
        <v>0</v>
      </c>
      <c r="F147" s="748">
        <f t="shared" si="45"/>
        <v>70</v>
      </c>
      <c r="G147" s="748">
        <f t="shared" si="45"/>
        <v>0</v>
      </c>
      <c r="H147" s="748">
        <f t="shared" si="45"/>
        <v>70</v>
      </c>
      <c r="I147" s="748">
        <f t="shared" si="45"/>
        <v>26</v>
      </c>
      <c r="J147" s="748">
        <f t="shared" si="45"/>
        <v>96</v>
      </c>
      <c r="K147" s="749">
        <f t="shared" si="44"/>
        <v>0</v>
      </c>
      <c r="L147" s="749">
        <f t="shared" si="44"/>
        <v>0</v>
      </c>
    </row>
    <row r="148" spans="1:12" s="725" customFormat="1" ht="17.25" customHeight="1">
      <c r="A148" s="750">
        <v>4</v>
      </c>
      <c r="B148" s="751" t="s">
        <v>8</v>
      </c>
      <c r="C148" s="752" t="s">
        <v>9</v>
      </c>
      <c r="D148" s="753">
        <v>70</v>
      </c>
      <c r="E148" s="753"/>
      <c r="F148" s="753">
        <f>D148+E148</f>
        <v>70</v>
      </c>
      <c r="G148" s="753"/>
      <c r="H148" s="753">
        <f>F148+G148</f>
        <v>70</v>
      </c>
      <c r="I148" s="753">
        <v>26</v>
      </c>
      <c r="J148" s="753">
        <f>H148+I148</f>
        <v>96</v>
      </c>
      <c r="K148" s="753">
        <f t="shared" si="44"/>
        <v>0</v>
      </c>
      <c r="L148" s="753">
        <f t="shared" si="44"/>
        <v>0</v>
      </c>
    </row>
    <row r="149" spans="1:12" s="742" customFormat="1" ht="17.25" customHeight="1">
      <c r="A149" s="754">
        <v>5</v>
      </c>
      <c r="B149" s="755" t="s">
        <v>10</v>
      </c>
      <c r="C149" s="756" t="s">
        <v>516</v>
      </c>
      <c r="D149" s="749">
        <f aca="true" t="shared" si="46" ref="D149:J149">D150+D151+D152+D153+D154+D155</f>
        <v>29223</v>
      </c>
      <c r="E149" s="757">
        <f t="shared" si="46"/>
        <v>0</v>
      </c>
      <c r="F149" s="757">
        <f t="shared" si="46"/>
        <v>29223</v>
      </c>
      <c r="G149" s="757">
        <f t="shared" si="46"/>
        <v>13353</v>
      </c>
      <c r="H149" s="757">
        <f t="shared" si="46"/>
        <v>42576</v>
      </c>
      <c r="I149" s="757">
        <f t="shared" si="46"/>
        <v>1785</v>
      </c>
      <c r="J149" s="757">
        <f t="shared" si="46"/>
        <v>44361</v>
      </c>
      <c r="K149" s="749" t="e">
        <f t="shared" si="44"/>
        <v>#REF!</v>
      </c>
      <c r="L149" s="749" t="e">
        <f t="shared" si="44"/>
        <v>#REF!</v>
      </c>
    </row>
    <row r="150" spans="1:12" s="725" customFormat="1" ht="17.25" customHeight="1">
      <c r="A150" s="750">
        <v>6</v>
      </c>
      <c r="B150" s="751" t="s">
        <v>11</v>
      </c>
      <c r="C150" s="758" t="s">
        <v>12</v>
      </c>
      <c r="D150" s="753">
        <v>20000</v>
      </c>
      <c r="E150" s="753"/>
      <c r="F150" s="753">
        <f aca="true" t="shared" si="47" ref="F150:F155">D150+E150</f>
        <v>20000</v>
      </c>
      <c r="G150" s="753">
        <v>13353</v>
      </c>
      <c r="H150" s="753">
        <f aca="true" t="shared" si="48" ref="H150:H155">F150+G150</f>
        <v>33353</v>
      </c>
      <c r="I150" s="753">
        <v>803</v>
      </c>
      <c r="J150" s="753">
        <f aca="true" t="shared" si="49" ref="J150:J155">H150+I150</f>
        <v>34156</v>
      </c>
      <c r="K150" s="753" t="e">
        <f t="shared" si="44"/>
        <v>#REF!</v>
      </c>
      <c r="L150" s="753" t="e">
        <f t="shared" si="44"/>
        <v>#REF!</v>
      </c>
    </row>
    <row r="151" spans="1:12" s="725" customFormat="1" ht="17.25" customHeight="1">
      <c r="A151" s="750">
        <v>7</v>
      </c>
      <c r="B151" s="751" t="s">
        <v>13</v>
      </c>
      <c r="C151" s="752" t="s">
        <v>14</v>
      </c>
      <c r="D151" s="753">
        <v>1033</v>
      </c>
      <c r="E151" s="753"/>
      <c r="F151" s="753">
        <f t="shared" si="47"/>
        <v>1033</v>
      </c>
      <c r="G151" s="753"/>
      <c r="H151" s="753">
        <f t="shared" si="48"/>
        <v>1033</v>
      </c>
      <c r="I151" s="753">
        <v>105</v>
      </c>
      <c r="J151" s="753">
        <f t="shared" si="49"/>
        <v>1138</v>
      </c>
      <c r="K151" s="753">
        <f t="shared" si="44"/>
        <v>0</v>
      </c>
      <c r="L151" s="753">
        <f t="shared" si="44"/>
        <v>0</v>
      </c>
    </row>
    <row r="152" spans="1:12" s="725" customFormat="1" ht="17.25" customHeight="1">
      <c r="A152" s="750">
        <v>8</v>
      </c>
      <c r="B152" s="751" t="s">
        <v>15</v>
      </c>
      <c r="C152" s="758" t="s">
        <v>16</v>
      </c>
      <c r="D152" s="753">
        <v>2550</v>
      </c>
      <c r="E152" s="753"/>
      <c r="F152" s="753">
        <f t="shared" si="47"/>
        <v>2550</v>
      </c>
      <c r="G152" s="753"/>
      <c r="H152" s="753">
        <f t="shared" si="48"/>
        <v>2550</v>
      </c>
      <c r="I152" s="753">
        <v>877</v>
      </c>
      <c r="J152" s="753">
        <f t="shared" si="49"/>
        <v>3427</v>
      </c>
      <c r="K152" s="753">
        <f t="shared" si="44"/>
        <v>0</v>
      </c>
      <c r="L152" s="753">
        <f t="shared" si="44"/>
        <v>0</v>
      </c>
    </row>
    <row r="153" spans="1:12" s="725" customFormat="1" ht="17.25" customHeight="1">
      <c r="A153" s="750">
        <v>9</v>
      </c>
      <c r="B153" s="751" t="s">
        <v>17</v>
      </c>
      <c r="C153" s="758" t="s">
        <v>18</v>
      </c>
      <c r="D153" s="753">
        <v>4200</v>
      </c>
      <c r="E153" s="753"/>
      <c r="F153" s="753">
        <f t="shared" si="47"/>
        <v>4200</v>
      </c>
      <c r="G153" s="753"/>
      <c r="H153" s="753">
        <f t="shared" si="48"/>
        <v>4200</v>
      </c>
      <c r="I153" s="753"/>
      <c r="J153" s="753">
        <f t="shared" si="49"/>
        <v>4200</v>
      </c>
      <c r="K153" s="753">
        <f t="shared" si="44"/>
        <v>0</v>
      </c>
      <c r="L153" s="753">
        <f t="shared" si="44"/>
        <v>0</v>
      </c>
    </row>
    <row r="154" spans="1:12" s="725" customFormat="1" ht="17.25" customHeight="1">
      <c r="A154" s="750">
        <v>10</v>
      </c>
      <c r="B154" s="751" t="s">
        <v>19</v>
      </c>
      <c r="C154" s="758" t="s">
        <v>20</v>
      </c>
      <c r="D154" s="753">
        <v>1440</v>
      </c>
      <c r="E154" s="753"/>
      <c r="F154" s="753">
        <f t="shared" si="47"/>
        <v>1440</v>
      </c>
      <c r="G154" s="753"/>
      <c r="H154" s="753">
        <f t="shared" si="48"/>
        <v>1440</v>
      </c>
      <c r="I154" s="753"/>
      <c r="J154" s="753">
        <f t="shared" si="49"/>
        <v>1440</v>
      </c>
      <c r="K154" s="753">
        <f t="shared" si="44"/>
        <v>0</v>
      </c>
      <c r="L154" s="753">
        <f t="shared" si="44"/>
        <v>0</v>
      </c>
    </row>
    <row r="155" spans="1:12" s="725" customFormat="1" ht="17.25" customHeight="1">
      <c r="A155" s="750">
        <v>11</v>
      </c>
      <c r="B155" s="751" t="s">
        <v>21</v>
      </c>
      <c r="C155" s="758" t="s">
        <v>22</v>
      </c>
      <c r="D155" s="753">
        <v>0</v>
      </c>
      <c r="E155" s="753"/>
      <c r="F155" s="753">
        <f t="shared" si="47"/>
        <v>0</v>
      </c>
      <c r="G155" s="753"/>
      <c r="H155" s="753">
        <f t="shared" si="48"/>
        <v>0</v>
      </c>
      <c r="I155" s="753"/>
      <c r="J155" s="753">
        <f t="shared" si="49"/>
        <v>0</v>
      </c>
      <c r="K155" s="753">
        <f t="shared" si="44"/>
        <v>0</v>
      </c>
      <c r="L155" s="753">
        <f t="shared" si="44"/>
        <v>0</v>
      </c>
    </row>
    <row r="156" spans="1:12" s="742" customFormat="1" ht="17.25" customHeight="1">
      <c r="A156" s="754">
        <v>13</v>
      </c>
      <c r="B156" s="755" t="s">
        <v>23</v>
      </c>
      <c r="C156" s="756" t="s">
        <v>517</v>
      </c>
      <c r="D156" s="749">
        <f>D157+D158</f>
        <v>6365</v>
      </c>
      <c r="E156" s="757">
        <f>E157+E158</f>
        <v>0</v>
      </c>
      <c r="F156" s="757">
        <f>F157+F158</f>
        <v>6365</v>
      </c>
      <c r="G156" s="757">
        <f>G157+G158</f>
        <v>3488</v>
      </c>
      <c r="H156" s="757">
        <f>H157+H158</f>
        <v>9853</v>
      </c>
      <c r="I156" s="757">
        <f>I157+I158+I159</f>
        <v>4689</v>
      </c>
      <c r="J156" s="757">
        <f>J157+J158+J159</f>
        <v>14542</v>
      </c>
      <c r="K156" s="757">
        <f>K157+K158+K159</f>
        <v>0</v>
      </c>
      <c r="L156" s="757">
        <f>L157+L158+L159</f>
        <v>0</v>
      </c>
    </row>
    <row r="157" spans="1:12" s="725" customFormat="1" ht="17.25" customHeight="1">
      <c r="A157" s="750">
        <v>14</v>
      </c>
      <c r="B157" s="751" t="s">
        <v>24</v>
      </c>
      <c r="C157" s="758" t="s">
        <v>25</v>
      </c>
      <c r="D157" s="753">
        <v>6365</v>
      </c>
      <c r="E157" s="753"/>
      <c r="F157" s="753">
        <f>D157+E157</f>
        <v>6365</v>
      </c>
      <c r="G157" s="753">
        <v>3338</v>
      </c>
      <c r="H157" s="753">
        <f>F157+G157</f>
        <v>9703</v>
      </c>
      <c r="I157" s="753">
        <v>1052</v>
      </c>
      <c r="J157" s="753">
        <f>H157+I157</f>
        <v>10755</v>
      </c>
      <c r="K157" s="753">
        <f>K297+K416</f>
        <v>0</v>
      </c>
      <c r="L157" s="753">
        <f>L297+L416</f>
        <v>0</v>
      </c>
    </row>
    <row r="158" spans="1:12" s="725" customFormat="1" ht="17.25" customHeight="1">
      <c r="A158" s="750">
        <v>15</v>
      </c>
      <c r="B158" s="751" t="s">
        <v>26</v>
      </c>
      <c r="C158" s="758" t="s">
        <v>27</v>
      </c>
      <c r="D158" s="753"/>
      <c r="E158" s="753"/>
      <c r="F158" s="753">
        <f>D158+E158</f>
        <v>0</v>
      </c>
      <c r="G158" s="753">
        <v>150</v>
      </c>
      <c r="H158" s="753">
        <f>F158+G158</f>
        <v>150</v>
      </c>
      <c r="I158" s="753"/>
      <c r="J158" s="753">
        <f>H158+I158</f>
        <v>150</v>
      </c>
      <c r="K158" s="753">
        <f>K298+K417</f>
        <v>0</v>
      </c>
      <c r="L158" s="753">
        <f>L298+L417</f>
        <v>0</v>
      </c>
    </row>
    <row r="159" spans="1:12" s="725" customFormat="1" ht="17.25" customHeight="1">
      <c r="A159" s="750"/>
      <c r="B159" s="751" t="s">
        <v>616</v>
      </c>
      <c r="C159" s="869" t="s">
        <v>617</v>
      </c>
      <c r="D159" s="753"/>
      <c r="E159" s="802"/>
      <c r="F159" s="802">
        <v>0</v>
      </c>
      <c r="G159" s="802"/>
      <c r="H159" s="802">
        <v>0</v>
      </c>
      <c r="I159" s="802">
        <v>3637</v>
      </c>
      <c r="J159" s="753">
        <f>H159+I159</f>
        <v>3637</v>
      </c>
      <c r="K159" s="753"/>
      <c r="L159" s="753"/>
    </row>
    <row r="160" spans="1:12" s="742" customFormat="1" ht="17.25" customHeight="1">
      <c r="A160" s="754">
        <v>16</v>
      </c>
      <c r="B160" s="755" t="s">
        <v>28</v>
      </c>
      <c r="C160" s="756" t="s">
        <v>518</v>
      </c>
      <c r="D160" s="749">
        <f aca="true" t="shared" si="50" ref="D160:J160">D161</f>
        <v>1500</v>
      </c>
      <c r="E160" s="757">
        <f t="shared" si="50"/>
        <v>0</v>
      </c>
      <c r="F160" s="757">
        <f t="shared" si="50"/>
        <v>1500</v>
      </c>
      <c r="G160" s="757">
        <f t="shared" si="50"/>
        <v>0</v>
      </c>
      <c r="H160" s="757">
        <f t="shared" si="50"/>
        <v>1500</v>
      </c>
      <c r="I160" s="757">
        <f t="shared" si="50"/>
        <v>1016</v>
      </c>
      <c r="J160" s="757">
        <f t="shared" si="50"/>
        <v>2516</v>
      </c>
      <c r="K160" s="749">
        <f aca="true" t="shared" si="51" ref="K160:L164">K299+K418</f>
        <v>0</v>
      </c>
      <c r="L160" s="749">
        <f t="shared" si="51"/>
        <v>0</v>
      </c>
    </row>
    <row r="161" spans="1:12" s="725" customFormat="1" ht="17.25" customHeight="1" thickBot="1">
      <c r="A161" s="759">
        <v>17</v>
      </c>
      <c r="B161" s="760" t="s">
        <v>29</v>
      </c>
      <c r="C161" s="761" t="s">
        <v>30</v>
      </c>
      <c r="D161" s="762">
        <v>1500</v>
      </c>
      <c r="E161" s="753"/>
      <c r="F161" s="753">
        <f>D161+E161</f>
        <v>1500</v>
      </c>
      <c r="G161" s="753"/>
      <c r="H161" s="753">
        <f>F161+G161</f>
        <v>1500</v>
      </c>
      <c r="I161" s="753">
        <v>1016</v>
      </c>
      <c r="J161" s="753">
        <f>H161+I161</f>
        <v>2516</v>
      </c>
      <c r="K161" s="753">
        <f t="shared" si="51"/>
        <v>0</v>
      </c>
      <c r="L161" s="753">
        <f t="shared" si="51"/>
        <v>0</v>
      </c>
    </row>
    <row r="162" spans="1:12" s="725" customFormat="1" ht="17.25" customHeight="1" thickBot="1">
      <c r="A162" s="763">
        <v>18</v>
      </c>
      <c r="B162" s="743" t="s">
        <v>31</v>
      </c>
      <c r="C162" s="739" t="s">
        <v>32</v>
      </c>
      <c r="D162" s="740">
        <f aca="true" t="shared" si="52" ref="D162:J162">D163+D164+D168+D175</f>
        <v>112727</v>
      </c>
      <c r="E162" s="741">
        <f t="shared" si="52"/>
        <v>0</v>
      </c>
      <c r="F162" s="741">
        <f t="shared" si="52"/>
        <v>112727</v>
      </c>
      <c r="G162" s="741">
        <f t="shared" si="52"/>
        <v>0</v>
      </c>
      <c r="H162" s="741">
        <f t="shared" si="52"/>
        <v>112727</v>
      </c>
      <c r="I162" s="741">
        <f t="shared" si="52"/>
        <v>12936</v>
      </c>
      <c r="J162" s="741">
        <f t="shared" si="52"/>
        <v>125663</v>
      </c>
      <c r="K162" s="749">
        <f t="shared" si="51"/>
        <v>0</v>
      </c>
      <c r="L162" s="749">
        <f t="shared" si="51"/>
        <v>0</v>
      </c>
    </row>
    <row r="163" spans="1:12" s="742" customFormat="1" ht="17.25" customHeight="1">
      <c r="A163" s="745">
        <v>19</v>
      </c>
      <c r="B163" s="746" t="s">
        <v>33</v>
      </c>
      <c r="C163" s="764" t="s">
        <v>34</v>
      </c>
      <c r="D163" s="744">
        <v>0</v>
      </c>
      <c r="E163" s="749">
        <v>0</v>
      </c>
      <c r="F163" s="749">
        <v>0</v>
      </c>
      <c r="G163" s="749">
        <v>0</v>
      </c>
      <c r="H163" s="749">
        <v>0</v>
      </c>
      <c r="I163" s="749">
        <v>0</v>
      </c>
      <c r="J163" s="749">
        <v>0</v>
      </c>
      <c r="K163" s="749">
        <f t="shared" si="51"/>
        <v>0</v>
      </c>
      <c r="L163" s="749">
        <f t="shared" si="51"/>
        <v>0</v>
      </c>
    </row>
    <row r="164" spans="1:12" s="742" customFormat="1" ht="17.25" customHeight="1">
      <c r="A164" s="754">
        <v>20</v>
      </c>
      <c r="B164" s="755" t="s">
        <v>35</v>
      </c>
      <c r="C164" s="756" t="s">
        <v>36</v>
      </c>
      <c r="D164" s="749">
        <f aca="true" t="shared" si="53" ref="D164:J164">D165+D166+D167</f>
        <v>43400</v>
      </c>
      <c r="E164" s="757">
        <f t="shared" si="53"/>
        <v>0</v>
      </c>
      <c r="F164" s="757">
        <f t="shared" si="53"/>
        <v>43400</v>
      </c>
      <c r="G164" s="757">
        <f t="shared" si="53"/>
        <v>0</v>
      </c>
      <c r="H164" s="757">
        <f t="shared" si="53"/>
        <v>43400</v>
      </c>
      <c r="I164" s="757">
        <f t="shared" si="53"/>
        <v>12627</v>
      </c>
      <c r="J164" s="757">
        <f t="shared" si="53"/>
        <v>56027</v>
      </c>
      <c r="K164" s="749">
        <f t="shared" si="51"/>
        <v>0</v>
      </c>
      <c r="L164" s="749">
        <f t="shared" si="51"/>
        <v>0</v>
      </c>
    </row>
    <row r="165" spans="1:12" s="725" customFormat="1" ht="17.25" customHeight="1">
      <c r="A165" s="750">
        <v>22</v>
      </c>
      <c r="B165" s="751" t="s">
        <v>37</v>
      </c>
      <c r="C165" s="758" t="s">
        <v>39</v>
      </c>
      <c r="D165" s="753">
        <v>5400</v>
      </c>
      <c r="E165" s="753"/>
      <c r="F165" s="753">
        <f>D165+E165</f>
        <v>5400</v>
      </c>
      <c r="G165" s="753"/>
      <c r="H165" s="753">
        <f>F165+G165</f>
        <v>5400</v>
      </c>
      <c r="I165" s="753">
        <v>-170</v>
      </c>
      <c r="J165" s="753">
        <f>H165+I165</f>
        <v>5230</v>
      </c>
      <c r="K165" s="753">
        <f>K305+K424</f>
        <v>0</v>
      </c>
      <c r="L165" s="753">
        <f>L305+L424</f>
        <v>0</v>
      </c>
    </row>
    <row r="166" spans="1:12" s="725" customFormat="1" ht="17.25" customHeight="1">
      <c r="A166" s="750">
        <v>23</v>
      </c>
      <c r="B166" s="751" t="s">
        <v>38</v>
      </c>
      <c r="C166" s="758" t="s">
        <v>41</v>
      </c>
      <c r="D166" s="753">
        <v>35000</v>
      </c>
      <c r="E166" s="753"/>
      <c r="F166" s="753">
        <f>D166+E166</f>
        <v>35000</v>
      </c>
      <c r="G166" s="753"/>
      <c r="H166" s="753">
        <f>F166+G166</f>
        <v>35000</v>
      </c>
      <c r="I166" s="753">
        <v>13149</v>
      </c>
      <c r="J166" s="753">
        <f>H166+I166</f>
        <v>48149</v>
      </c>
      <c r="K166" s="753">
        <f>K306+K425</f>
        <v>0</v>
      </c>
      <c r="L166" s="753">
        <f>L306+L425</f>
        <v>0</v>
      </c>
    </row>
    <row r="167" spans="1:12" s="725" customFormat="1" ht="17.25" customHeight="1">
      <c r="A167" s="750">
        <v>24</v>
      </c>
      <c r="B167" s="751" t="s">
        <v>40</v>
      </c>
      <c r="C167" s="758" t="s">
        <v>42</v>
      </c>
      <c r="D167" s="753">
        <v>3000</v>
      </c>
      <c r="E167" s="753"/>
      <c r="F167" s="753">
        <f>D167+E167</f>
        <v>3000</v>
      </c>
      <c r="G167" s="753"/>
      <c r="H167" s="753">
        <f>F167+G167</f>
        <v>3000</v>
      </c>
      <c r="I167" s="753">
        <v>-352</v>
      </c>
      <c r="J167" s="753">
        <f>H167+I167</f>
        <v>2648</v>
      </c>
      <c r="K167" s="753">
        <f>K307+K427</f>
        <v>0</v>
      </c>
      <c r="L167" s="753">
        <f>L307+L427</f>
        <v>0</v>
      </c>
    </row>
    <row r="168" spans="1:12" s="742" customFormat="1" ht="17.25" customHeight="1">
      <c r="A168" s="754">
        <v>25</v>
      </c>
      <c r="B168" s="755" t="s">
        <v>43</v>
      </c>
      <c r="C168" s="756" t="s">
        <v>44</v>
      </c>
      <c r="D168" s="749">
        <f aca="true" t="shared" si="54" ref="D168:J168">D169+D170+D171+D172+D174</f>
        <v>67907</v>
      </c>
      <c r="E168" s="757">
        <f t="shared" si="54"/>
        <v>0</v>
      </c>
      <c r="F168" s="757">
        <f t="shared" si="54"/>
        <v>67907</v>
      </c>
      <c r="G168" s="757">
        <f t="shared" si="54"/>
        <v>0</v>
      </c>
      <c r="H168" s="757">
        <f t="shared" si="54"/>
        <v>67907</v>
      </c>
      <c r="I168" s="757">
        <f t="shared" si="54"/>
        <v>5</v>
      </c>
      <c r="J168" s="757">
        <f t="shared" si="54"/>
        <v>67912</v>
      </c>
      <c r="K168" s="749">
        <f aca="true" t="shared" si="55" ref="K168:L173">K308+K427</f>
        <v>0</v>
      </c>
      <c r="L168" s="749">
        <f t="shared" si="55"/>
        <v>0</v>
      </c>
    </row>
    <row r="169" spans="1:12" s="725" customFormat="1" ht="17.25" customHeight="1">
      <c r="A169" s="750">
        <v>26</v>
      </c>
      <c r="B169" s="751" t="s">
        <v>45</v>
      </c>
      <c r="C169" s="758" t="s">
        <v>46</v>
      </c>
      <c r="D169" s="753">
        <v>16263</v>
      </c>
      <c r="E169" s="753"/>
      <c r="F169" s="753">
        <f aca="true" t="shared" si="56" ref="F169:F174">D169+E169</f>
        <v>16263</v>
      </c>
      <c r="G169" s="753"/>
      <c r="H169" s="753">
        <f aca="true" t="shared" si="57" ref="H169:H174">F169+G169</f>
        <v>16263</v>
      </c>
      <c r="I169" s="753"/>
      <c r="J169" s="753">
        <f aca="true" t="shared" si="58" ref="J169:J174">H169+I169</f>
        <v>16263</v>
      </c>
      <c r="K169" s="753">
        <f t="shared" si="55"/>
        <v>0</v>
      </c>
      <c r="L169" s="753">
        <f t="shared" si="55"/>
        <v>0</v>
      </c>
    </row>
    <row r="170" spans="1:12" s="725" customFormat="1" ht="17.25" customHeight="1">
      <c r="A170" s="750">
        <v>27</v>
      </c>
      <c r="B170" s="751" t="s">
        <v>47</v>
      </c>
      <c r="C170" s="758" t="s">
        <v>48</v>
      </c>
      <c r="D170" s="753">
        <v>41292</v>
      </c>
      <c r="E170" s="753"/>
      <c r="F170" s="753">
        <f t="shared" si="56"/>
        <v>41292</v>
      </c>
      <c r="G170" s="753"/>
      <c r="H170" s="753">
        <f t="shared" si="57"/>
        <v>41292</v>
      </c>
      <c r="I170" s="753"/>
      <c r="J170" s="753">
        <f t="shared" si="58"/>
        <v>41292</v>
      </c>
      <c r="K170" s="753">
        <f t="shared" si="55"/>
        <v>0</v>
      </c>
      <c r="L170" s="753">
        <f t="shared" si="55"/>
        <v>0</v>
      </c>
    </row>
    <row r="171" spans="1:12" s="725" customFormat="1" ht="17.25" customHeight="1">
      <c r="A171" s="750">
        <v>29</v>
      </c>
      <c r="B171" s="751" t="s">
        <v>49</v>
      </c>
      <c r="C171" s="758" t="s">
        <v>51</v>
      </c>
      <c r="D171" s="753">
        <v>10000</v>
      </c>
      <c r="E171" s="753"/>
      <c r="F171" s="753">
        <f t="shared" si="56"/>
        <v>10000</v>
      </c>
      <c r="G171" s="753"/>
      <c r="H171" s="753">
        <f t="shared" si="57"/>
        <v>10000</v>
      </c>
      <c r="I171" s="753">
        <v>-233</v>
      </c>
      <c r="J171" s="753">
        <f t="shared" si="58"/>
        <v>9767</v>
      </c>
      <c r="K171" s="753">
        <f t="shared" si="55"/>
        <v>0</v>
      </c>
      <c r="L171" s="753">
        <f t="shared" si="55"/>
        <v>0</v>
      </c>
    </row>
    <row r="172" spans="1:12" s="725" customFormat="1" ht="17.25" customHeight="1">
      <c r="A172" s="750">
        <v>30</v>
      </c>
      <c r="B172" s="751" t="s">
        <v>50</v>
      </c>
      <c r="C172" s="758" t="s">
        <v>53</v>
      </c>
      <c r="D172" s="753">
        <v>72</v>
      </c>
      <c r="E172" s="753"/>
      <c r="F172" s="753">
        <f t="shared" si="56"/>
        <v>72</v>
      </c>
      <c r="G172" s="753"/>
      <c r="H172" s="753">
        <f t="shared" si="57"/>
        <v>72</v>
      </c>
      <c r="I172" s="753">
        <v>-40</v>
      </c>
      <c r="J172" s="753">
        <f t="shared" si="58"/>
        <v>32</v>
      </c>
      <c r="K172" s="753">
        <f t="shared" si="55"/>
        <v>0</v>
      </c>
      <c r="L172" s="753">
        <f t="shared" si="55"/>
        <v>0</v>
      </c>
    </row>
    <row r="173" spans="1:12" s="725" customFormat="1" ht="17.25" customHeight="1" hidden="1">
      <c r="A173" s="750">
        <v>31</v>
      </c>
      <c r="B173" s="751" t="s">
        <v>52</v>
      </c>
      <c r="C173" s="758" t="s">
        <v>54</v>
      </c>
      <c r="D173" s="753">
        <f>D313+D432</f>
        <v>0</v>
      </c>
      <c r="E173" s="753"/>
      <c r="F173" s="753">
        <f t="shared" si="56"/>
        <v>0</v>
      </c>
      <c r="G173" s="753"/>
      <c r="H173" s="753">
        <f t="shared" si="57"/>
        <v>0</v>
      </c>
      <c r="I173" s="753"/>
      <c r="J173" s="753">
        <f t="shared" si="58"/>
        <v>0</v>
      </c>
      <c r="K173" s="753">
        <f t="shared" si="55"/>
        <v>0</v>
      </c>
      <c r="L173" s="753">
        <f t="shared" si="55"/>
        <v>0</v>
      </c>
    </row>
    <row r="174" spans="1:12" s="725" customFormat="1" ht="17.25" customHeight="1">
      <c r="A174" s="750">
        <v>31</v>
      </c>
      <c r="B174" s="751" t="s">
        <v>383</v>
      </c>
      <c r="C174" s="758" t="s">
        <v>233</v>
      </c>
      <c r="D174" s="753">
        <v>280</v>
      </c>
      <c r="E174" s="753"/>
      <c r="F174" s="753">
        <f t="shared" si="56"/>
        <v>280</v>
      </c>
      <c r="G174" s="753"/>
      <c r="H174" s="753">
        <f t="shared" si="57"/>
        <v>280</v>
      </c>
      <c r="I174" s="753">
        <v>278</v>
      </c>
      <c r="J174" s="753">
        <f t="shared" si="58"/>
        <v>558</v>
      </c>
      <c r="K174" s="753">
        <f>K314+K434</f>
        <v>0</v>
      </c>
      <c r="L174" s="753">
        <f>L314+L434</f>
        <v>0</v>
      </c>
    </row>
    <row r="175" spans="1:12" s="742" customFormat="1" ht="17.25" customHeight="1">
      <c r="A175" s="754">
        <v>32</v>
      </c>
      <c r="B175" s="755" t="s">
        <v>55</v>
      </c>
      <c r="C175" s="756" t="s">
        <v>56</v>
      </c>
      <c r="D175" s="749">
        <f>D176+D177</f>
        <v>1420</v>
      </c>
      <c r="E175" s="757">
        <f aca="true" t="shared" si="59" ref="E175:L175">E176+E177</f>
        <v>0</v>
      </c>
      <c r="F175" s="757">
        <f t="shared" si="59"/>
        <v>1420</v>
      </c>
      <c r="G175" s="757">
        <f>G176+G177</f>
        <v>0</v>
      </c>
      <c r="H175" s="757">
        <f>H176+H177</f>
        <v>1420</v>
      </c>
      <c r="I175" s="757">
        <f>I176+I177</f>
        <v>304</v>
      </c>
      <c r="J175" s="757">
        <f>J176+J177</f>
        <v>1724</v>
      </c>
      <c r="K175" s="757">
        <f t="shared" si="59"/>
        <v>0</v>
      </c>
      <c r="L175" s="757">
        <f t="shared" si="59"/>
        <v>0</v>
      </c>
    </row>
    <row r="176" spans="1:12" s="725" customFormat="1" ht="17.25" customHeight="1">
      <c r="A176" s="750">
        <v>33</v>
      </c>
      <c r="B176" s="751" t="s">
        <v>57</v>
      </c>
      <c r="C176" s="758" t="s">
        <v>58</v>
      </c>
      <c r="D176" s="753">
        <v>520</v>
      </c>
      <c r="E176" s="753"/>
      <c r="F176" s="753">
        <f>E176+D176</f>
        <v>520</v>
      </c>
      <c r="G176" s="753"/>
      <c r="H176" s="753">
        <f>G176+F176</f>
        <v>520</v>
      </c>
      <c r="I176" s="753">
        <f>323-19</f>
        <v>304</v>
      </c>
      <c r="J176" s="753">
        <f>I176+H176</f>
        <v>824</v>
      </c>
      <c r="K176" s="753">
        <f aca="true" t="shared" si="60" ref="K176:L178">K316+K435</f>
        <v>0</v>
      </c>
      <c r="L176" s="753">
        <f t="shared" si="60"/>
        <v>0</v>
      </c>
    </row>
    <row r="177" spans="1:12" s="725" customFormat="1" ht="17.25" customHeight="1" thickBot="1">
      <c r="A177" s="765">
        <v>34</v>
      </c>
      <c r="B177" s="760" t="s">
        <v>59</v>
      </c>
      <c r="C177" s="761" t="s">
        <v>60</v>
      </c>
      <c r="D177" s="762">
        <v>900</v>
      </c>
      <c r="E177" s="753"/>
      <c r="F177" s="753">
        <f>E177+D177</f>
        <v>900</v>
      </c>
      <c r="G177" s="753"/>
      <c r="H177" s="753">
        <f>G177+F177</f>
        <v>900</v>
      </c>
      <c r="I177" s="753"/>
      <c r="J177" s="753">
        <f>I177+H177</f>
        <v>900</v>
      </c>
      <c r="K177" s="753">
        <f t="shared" si="60"/>
        <v>0</v>
      </c>
      <c r="L177" s="753">
        <f t="shared" si="60"/>
        <v>0</v>
      </c>
    </row>
    <row r="178" spans="1:12" s="742" customFormat="1" ht="17.25" customHeight="1" thickBot="1">
      <c r="A178" s="737">
        <v>35</v>
      </c>
      <c r="B178" s="738" t="s">
        <v>79</v>
      </c>
      <c r="C178" s="739" t="s">
        <v>384</v>
      </c>
      <c r="D178" s="740">
        <f aca="true" t="shared" si="61" ref="D178:J178">D179+D180+D181+D182+D183</f>
        <v>47611</v>
      </c>
      <c r="E178" s="741">
        <f t="shared" si="61"/>
        <v>247</v>
      </c>
      <c r="F178" s="741">
        <f t="shared" si="61"/>
        <v>47858</v>
      </c>
      <c r="G178" s="741">
        <f t="shared" si="61"/>
        <v>505</v>
      </c>
      <c r="H178" s="741">
        <f t="shared" si="61"/>
        <v>48363</v>
      </c>
      <c r="I178" s="741">
        <f t="shared" si="61"/>
        <v>2221</v>
      </c>
      <c r="J178" s="741">
        <f t="shared" si="61"/>
        <v>50584</v>
      </c>
      <c r="K178" s="766">
        <f t="shared" si="60"/>
        <v>0</v>
      </c>
      <c r="L178" s="766">
        <f t="shared" si="60"/>
        <v>0</v>
      </c>
    </row>
    <row r="179" spans="1:12" s="725" customFormat="1" ht="17.25" customHeight="1">
      <c r="A179" s="767">
        <v>36</v>
      </c>
      <c r="B179" s="768" t="s">
        <v>382</v>
      </c>
      <c r="C179" s="769" t="s">
        <v>62</v>
      </c>
      <c r="D179" s="770">
        <v>30674</v>
      </c>
      <c r="E179" s="753">
        <v>-111</v>
      </c>
      <c r="F179" s="753">
        <f>D179+E179</f>
        <v>30563</v>
      </c>
      <c r="G179" s="753"/>
      <c r="H179" s="753">
        <f>F179+G179</f>
        <v>30563</v>
      </c>
      <c r="I179" s="753"/>
      <c r="J179" s="753">
        <f>H179+I179</f>
        <v>30563</v>
      </c>
      <c r="K179" s="753">
        <f>K329+K439</f>
        <v>0</v>
      </c>
      <c r="L179" s="753">
        <f>L329+L439</f>
        <v>0</v>
      </c>
    </row>
    <row r="180" spans="1:12" s="725" customFormat="1" ht="17.25" customHeight="1">
      <c r="A180" s="750">
        <v>37</v>
      </c>
      <c r="B180" s="751" t="s">
        <v>385</v>
      </c>
      <c r="C180" s="758" t="s">
        <v>519</v>
      </c>
      <c r="D180" s="753"/>
      <c r="E180" s="753"/>
      <c r="F180" s="753">
        <f>D180+E180</f>
        <v>0</v>
      </c>
      <c r="G180" s="753">
        <v>110</v>
      </c>
      <c r="H180" s="753">
        <f>F180+G180</f>
        <v>110</v>
      </c>
      <c r="I180" s="753">
        <v>180</v>
      </c>
      <c r="J180" s="753">
        <f>H180+I180</f>
        <v>290</v>
      </c>
      <c r="K180" s="753">
        <f>K330+K440</f>
        <v>0</v>
      </c>
      <c r="L180" s="753">
        <f>L330+L440</f>
        <v>0</v>
      </c>
    </row>
    <row r="181" spans="1:12" s="725" customFormat="1" ht="17.25" customHeight="1">
      <c r="A181" s="767">
        <v>38</v>
      </c>
      <c r="B181" s="751" t="s">
        <v>386</v>
      </c>
      <c r="C181" s="758" t="s">
        <v>387</v>
      </c>
      <c r="D181" s="753"/>
      <c r="E181" s="753"/>
      <c r="F181" s="753">
        <f>D181+E181</f>
        <v>0</v>
      </c>
      <c r="G181" s="753"/>
      <c r="H181" s="753">
        <f>F181+G181</f>
        <v>0</v>
      </c>
      <c r="I181" s="753"/>
      <c r="J181" s="753">
        <f>H181+I181</f>
        <v>0</v>
      </c>
      <c r="K181" s="753"/>
      <c r="L181" s="753"/>
    </row>
    <row r="182" spans="1:12" s="725" customFormat="1" ht="17.25" customHeight="1">
      <c r="A182" s="765">
        <v>39</v>
      </c>
      <c r="B182" s="760" t="s">
        <v>388</v>
      </c>
      <c r="C182" s="761" t="s">
        <v>63</v>
      </c>
      <c r="D182" s="762">
        <v>16937</v>
      </c>
      <c r="E182" s="753"/>
      <c r="F182" s="753">
        <f>D182+E182</f>
        <v>16937</v>
      </c>
      <c r="G182" s="753">
        <f>4+296</f>
        <v>300</v>
      </c>
      <c r="H182" s="753">
        <f>F182+G182</f>
        <v>17237</v>
      </c>
      <c r="I182" s="753">
        <v>1902</v>
      </c>
      <c r="J182" s="753">
        <f>H182+I182</f>
        <v>19139</v>
      </c>
      <c r="K182" s="753">
        <f>K331+K441</f>
        <v>0</v>
      </c>
      <c r="L182" s="753">
        <f>L331+L441</f>
        <v>0</v>
      </c>
    </row>
    <row r="183" spans="1:12" s="725" customFormat="1" ht="17.25" customHeight="1" thickBot="1">
      <c r="A183" s="765">
        <v>39</v>
      </c>
      <c r="B183" s="760" t="s">
        <v>598</v>
      </c>
      <c r="C183" s="761" t="s">
        <v>599</v>
      </c>
      <c r="D183" s="762">
        <v>0</v>
      </c>
      <c r="E183" s="771">
        <v>358</v>
      </c>
      <c r="F183" s="771">
        <f>E183+D183</f>
        <v>358</v>
      </c>
      <c r="G183" s="771">
        <v>95</v>
      </c>
      <c r="H183" s="771">
        <f>G183+F183</f>
        <v>453</v>
      </c>
      <c r="I183" s="771">
        <v>139</v>
      </c>
      <c r="J183" s="771">
        <f>I183+H183</f>
        <v>592</v>
      </c>
      <c r="K183" s="753" t="e">
        <f>K321+#REF!</f>
        <v>#REF!</v>
      </c>
      <c r="L183" s="753" t="e">
        <f>L321+#REF!</f>
        <v>#REF!</v>
      </c>
    </row>
    <row r="184" spans="1:12" s="742" customFormat="1" ht="17.25" customHeight="1" thickBot="1">
      <c r="A184" s="737">
        <v>40</v>
      </c>
      <c r="B184" s="738" t="s">
        <v>81</v>
      </c>
      <c r="C184" s="739" t="s">
        <v>389</v>
      </c>
      <c r="D184" s="740">
        <f aca="true" t="shared" si="62" ref="D184:J184">D185+D191+D192+D193</f>
        <v>12832</v>
      </c>
      <c r="E184" s="741">
        <f t="shared" si="62"/>
        <v>0</v>
      </c>
      <c r="F184" s="741">
        <f t="shared" si="62"/>
        <v>12832</v>
      </c>
      <c r="G184" s="741">
        <f t="shared" si="62"/>
        <v>1476</v>
      </c>
      <c r="H184" s="741">
        <f t="shared" si="62"/>
        <v>14308</v>
      </c>
      <c r="I184" s="741">
        <f t="shared" si="62"/>
        <v>10967</v>
      </c>
      <c r="J184" s="741">
        <f t="shared" si="62"/>
        <v>25275</v>
      </c>
      <c r="K184" s="772">
        <f aca="true" t="shared" si="63" ref="K184:L186">K334+K452</f>
        <v>0</v>
      </c>
      <c r="L184" s="772">
        <f t="shared" si="63"/>
        <v>0</v>
      </c>
    </row>
    <row r="185" spans="1:12" s="742" customFormat="1" ht="17.25" customHeight="1">
      <c r="A185" s="745">
        <v>41</v>
      </c>
      <c r="B185" s="746" t="s">
        <v>379</v>
      </c>
      <c r="C185" s="764" t="s">
        <v>390</v>
      </c>
      <c r="D185" s="744">
        <f aca="true" t="shared" si="64" ref="D185:J185">D186+D187+D188+D189+D190</f>
        <v>12832</v>
      </c>
      <c r="E185" s="748">
        <f t="shared" si="64"/>
        <v>0</v>
      </c>
      <c r="F185" s="748">
        <f t="shared" si="64"/>
        <v>12832</v>
      </c>
      <c r="G185" s="748">
        <f t="shared" si="64"/>
        <v>1476</v>
      </c>
      <c r="H185" s="748">
        <f t="shared" si="64"/>
        <v>14308</v>
      </c>
      <c r="I185" s="748">
        <f t="shared" si="64"/>
        <v>10382</v>
      </c>
      <c r="J185" s="748">
        <f t="shared" si="64"/>
        <v>24690</v>
      </c>
      <c r="K185" s="744" t="e">
        <f t="shared" si="63"/>
        <v>#REF!</v>
      </c>
      <c r="L185" s="744" t="e">
        <f t="shared" si="63"/>
        <v>#REF!</v>
      </c>
    </row>
    <row r="186" spans="1:12" s="725" customFormat="1" ht="17.25" customHeight="1">
      <c r="A186" s="750">
        <v>42</v>
      </c>
      <c r="B186" s="751" t="s">
        <v>391</v>
      </c>
      <c r="C186" s="758" t="s">
        <v>392</v>
      </c>
      <c r="D186" s="770">
        <v>2962</v>
      </c>
      <c r="E186" s="770">
        <f>E336+E454</f>
        <v>0</v>
      </c>
      <c r="F186" s="770">
        <f>D186+E186</f>
        <v>2962</v>
      </c>
      <c r="G186" s="770">
        <f>G336+G454</f>
        <v>0</v>
      </c>
      <c r="H186" s="770">
        <f>F186+G186</f>
        <v>2962</v>
      </c>
      <c r="I186" s="770">
        <f>I336+I454</f>
        <v>0</v>
      </c>
      <c r="J186" s="770">
        <f aca="true" t="shared" si="65" ref="J186:J191">H186+I186</f>
        <v>2962</v>
      </c>
      <c r="K186" s="770">
        <f t="shared" si="63"/>
        <v>0</v>
      </c>
      <c r="L186" s="770">
        <f t="shared" si="63"/>
        <v>0</v>
      </c>
    </row>
    <row r="187" spans="1:12" s="725" customFormat="1" ht="17.25" customHeight="1">
      <c r="A187" s="767">
        <v>43</v>
      </c>
      <c r="B187" s="751" t="s">
        <v>393</v>
      </c>
      <c r="C187" s="758" t="s">
        <v>237</v>
      </c>
      <c r="D187" s="770"/>
      <c r="E187" s="770"/>
      <c r="F187" s="770">
        <f>D187+E187</f>
        <v>0</v>
      </c>
      <c r="G187" s="770"/>
      <c r="H187" s="770">
        <f>F187+G187</f>
        <v>0</v>
      </c>
      <c r="I187" s="770">
        <v>1381</v>
      </c>
      <c r="J187" s="770">
        <f t="shared" si="65"/>
        <v>1381</v>
      </c>
      <c r="K187" s="770">
        <f aca="true" t="shared" si="66" ref="K187:L189">K337+K455</f>
        <v>0</v>
      </c>
      <c r="L187" s="770">
        <f t="shared" si="66"/>
        <v>0</v>
      </c>
    </row>
    <row r="188" spans="1:12" s="725" customFormat="1" ht="17.25" customHeight="1">
      <c r="A188" s="750">
        <v>44</v>
      </c>
      <c r="B188" s="751" t="s">
        <v>394</v>
      </c>
      <c r="C188" s="758" t="s">
        <v>241</v>
      </c>
      <c r="D188" s="770"/>
      <c r="E188" s="753"/>
      <c r="F188" s="770">
        <f>D188+E188</f>
        <v>0</v>
      </c>
      <c r="G188" s="753">
        <f>1259+217</f>
        <v>1476</v>
      </c>
      <c r="H188" s="770">
        <f>F188+G188</f>
        <v>1476</v>
      </c>
      <c r="I188" s="753">
        <f>53+92+1212</f>
        <v>1357</v>
      </c>
      <c r="J188" s="770">
        <f t="shared" si="65"/>
        <v>2833</v>
      </c>
      <c r="K188" s="770">
        <f t="shared" si="66"/>
        <v>0</v>
      </c>
      <c r="L188" s="770">
        <f t="shared" si="66"/>
        <v>0</v>
      </c>
    </row>
    <row r="189" spans="1:12" s="773" customFormat="1" ht="17.25" customHeight="1">
      <c r="A189" s="767">
        <v>45</v>
      </c>
      <c r="B189" s="751" t="s">
        <v>395</v>
      </c>
      <c r="C189" s="758" t="s">
        <v>249</v>
      </c>
      <c r="D189" s="770"/>
      <c r="E189" s="753"/>
      <c r="F189" s="770">
        <f>D189+E189</f>
        <v>0</v>
      </c>
      <c r="G189" s="753"/>
      <c r="H189" s="770">
        <f>F189+G189</f>
        <v>0</v>
      </c>
      <c r="I189" s="753"/>
      <c r="J189" s="770">
        <f t="shared" si="65"/>
        <v>0</v>
      </c>
      <c r="K189" s="770">
        <f t="shared" si="66"/>
        <v>0</v>
      </c>
      <c r="L189" s="770">
        <f t="shared" si="66"/>
        <v>0</v>
      </c>
    </row>
    <row r="190" spans="1:12" s="773" customFormat="1" ht="17.25" customHeight="1" thickBot="1">
      <c r="A190" s="774">
        <v>46</v>
      </c>
      <c r="B190" s="760" t="s">
        <v>396</v>
      </c>
      <c r="C190" s="761" t="s">
        <v>252</v>
      </c>
      <c r="D190" s="775">
        <v>9870</v>
      </c>
      <c r="E190" s="770"/>
      <c r="F190" s="770">
        <f>D190+E190</f>
        <v>9870</v>
      </c>
      <c r="G190" s="770"/>
      <c r="H190" s="770">
        <f>F190+G190</f>
        <v>9870</v>
      </c>
      <c r="I190" s="770">
        <f>7644</f>
        <v>7644</v>
      </c>
      <c r="J190" s="770">
        <f t="shared" si="65"/>
        <v>17514</v>
      </c>
      <c r="K190" s="770">
        <f>K340+K459</f>
        <v>0</v>
      </c>
      <c r="L190" s="770">
        <f>L340+L459</f>
        <v>0</v>
      </c>
    </row>
    <row r="191" spans="1:12" s="742" customFormat="1" ht="17.25" customHeight="1" thickBot="1">
      <c r="A191" s="754">
        <v>47</v>
      </c>
      <c r="B191" s="755" t="s">
        <v>380</v>
      </c>
      <c r="C191" s="756" t="s">
        <v>397</v>
      </c>
      <c r="D191" s="749">
        <v>0</v>
      </c>
      <c r="E191" s="757">
        <v>0</v>
      </c>
      <c r="F191" s="757">
        <v>0</v>
      </c>
      <c r="G191" s="757">
        <v>0</v>
      </c>
      <c r="H191" s="757">
        <v>0</v>
      </c>
      <c r="I191" s="757">
        <v>585</v>
      </c>
      <c r="J191" s="757">
        <f t="shared" si="65"/>
        <v>585</v>
      </c>
      <c r="K191" s="772" t="e">
        <f>K335+K453</f>
        <v>#REF!</v>
      </c>
      <c r="L191" s="772" t="e">
        <f>L335+L453</f>
        <v>#REF!</v>
      </c>
    </row>
    <row r="192" spans="1:12" s="742" customFormat="1" ht="17.25" customHeight="1">
      <c r="A192" s="754">
        <v>48</v>
      </c>
      <c r="B192" s="755" t="s">
        <v>398</v>
      </c>
      <c r="C192" s="776" t="s">
        <v>399</v>
      </c>
      <c r="D192" s="749">
        <v>0</v>
      </c>
      <c r="E192" s="744">
        <v>0</v>
      </c>
      <c r="F192" s="744">
        <v>0</v>
      </c>
      <c r="G192" s="744">
        <v>0</v>
      </c>
      <c r="H192" s="744">
        <v>0</v>
      </c>
      <c r="I192" s="744">
        <v>0</v>
      </c>
      <c r="J192" s="744">
        <v>0</v>
      </c>
      <c r="K192" s="744">
        <f>K336+K454</f>
        <v>0</v>
      </c>
      <c r="L192" s="744">
        <f>L336+L454</f>
        <v>0</v>
      </c>
    </row>
    <row r="193" spans="1:12" s="742" customFormat="1" ht="17.25" customHeight="1" thickBot="1">
      <c r="A193" s="754">
        <v>49</v>
      </c>
      <c r="B193" s="777" t="s">
        <v>522</v>
      </c>
      <c r="C193" s="778" t="s">
        <v>523</v>
      </c>
      <c r="D193" s="779">
        <v>0</v>
      </c>
      <c r="E193" s="780">
        <v>0</v>
      </c>
      <c r="F193" s="780">
        <v>0</v>
      </c>
      <c r="G193" s="780">
        <v>0</v>
      </c>
      <c r="H193" s="780">
        <v>0</v>
      </c>
      <c r="I193" s="780">
        <v>0</v>
      </c>
      <c r="J193" s="780">
        <v>0</v>
      </c>
      <c r="K193" s="781"/>
      <c r="L193" s="781"/>
    </row>
    <row r="194" spans="1:10" s="782" customFormat="1" ht="17.25" customHeight="1">
      <c r="A194" s="880"/>
      <c r="B194" s="880"/>
      <c r="C194" s="880"/>
      <c r="D194" s="880"/>
      <c r="F194" s="727"/>
      <c r="H194" s="727"/>
      <c r="J194" s="727"/>
    </row>
    <row r="195" spans="1:10" s="725" customFormat="1" ht="17.25" customHeight="1">
      <c r="A195" s="725" t="s">
        <v>582</v>
      </c>
      <c r="B195" s="726"/>
      <c r="F195" s="727"/>
      <c r="H195" s="727"/>
      <c r="J195" s="727"/>
    </row>
    <row r="196" spans="1:10" s="725" customFormat="1" ht="17.25" customHeight="1">
      <c r="A196" s="725" t="s">
        <v>604</v>
      </c>
      <c r="B196" s="726"/>
      <c r="F196" s="727"/>
      <c r="H196" s="727"/>
      <c r="J196" s="727"/>
    </row>
    <row r="197" spans="2:10" s="725" customFormat="1" ht="17.25" customHeight="1" thickBot="1">
      <c r="B197" s="726"/>
      <c r="F197" s="727"/>
      <c r="H197" s="727"/>
      <c r="J197" s="727"/>
    </row>
    <row r="198" spans="1:12" s="742" customFormat="1" ht="17.25" customHeight="1" thickBot="1">
      <c r="A198" s="737">
        <v>50</v>
      </c>
      <c r="B198" s="783" t="s">
        <v>61</v>
      </c>
      <c r="C198" s="739" t="s">
        <v>400</v>
      </c>
      <c r="D198" s="740">
        <f aca="true" t="shared" si="67" ref="D198:J198">D199+D203+D206</f>
        <v>0</v>
      </c>
      <c r="E198" s="741">
        <f t="shared" si="67"/>
        <v>52524</v>
      </c>
      <c r="F198" s="741">
        <f t="shared" si="67"/>
        <v>52524</v>
      </c>
      <c r="G198" s="741">
        <f t="shared" si="67"/>
        <v>1520</v>
      </c>
      <c r="H198" s="741">
        <f t="shared" si="67"/>
        <v>54044</v>
      </c>
      <c r="I198" s="741">
        <f t="shared" si="67"/>
        <v>64</v>
      </c>
      <c r="J198" s="741">
        <f t="shared" si="67"/>
        <v>54108</v>
      </c>
      <c r="K198" s="784">
        <f>K342+K460</f>
        <v>0</v>
      </c>
      <c r="L198" s="784">
        <f>L342+L460</f>
        <v>0</v>
      </c>
    </row>
    <row r="199" spans="1:12" s="742" customFormat="1" ht="17.25" customHeight="1" thickBot="1">
      <c r="A199" s="737">
        <v>51</v>
      </c>
      <c r="B199" s="738" t="s">
        <v>6</v>
      </c>
      <c r="C199" s="739" t="s">
        <v>401</v>
      </c>
      <c r="D199" s="740">
        <f aca="true" t="shared" si="68" ref="D199:J199">D200+D201+D202</f>
        <v>0</v>
      </c>
      <c r="E199" s="741">
        <f t="shared" si="68"/>
        <v>0</v>
      </c>
      <c r="F199" s="741">
        <f t="shared" si="68"/>
        <v>0</v>
      </c>
      <c r="G199" s="741">
        <f t="shared" si="68"/>
        <v>1520</v>
      </c>
      <c r="H199" s="741">
        <f t="shared" si="68"/>
        <v>1520</v>
      </c>
      <c r="I199" s="741">
        <f t="shared" si="68"/>
        <v>0</v>
      </c>
      <c r="J199" s="741">
        <f t="shared" si="68"/>
        <v>1520</v>
      </c>
      <c r="K199" s="785" t="e">
        <f>#REF!+K461</f>
        <v>#REF!</v>
      </c>
      <c r="L199" s="785" t="e">
        <f>#REF!+L461</f>
        <v>#REF!</v>
      </c>
    </row>
    <row r="200" spans="1:12" s="725" customFormat="1" ht="30" customHeight="1" thickBot="1">
      <c r="A200" s="767">
        <v>52</v>
      </c>
      <c r="B200" s="768" t="s">
        <v>7</v>
      </c>
      <c r="C200" s="786" t="s">
        <v>520</v>
      </c>
      <c r="D200" s="770">
        <f aca="true" t="shared" si="69" ref="D200:F201">D344+D462</f>
        <v>0</v>
      </c>
      <c r="E200" s="787">
        <f t="shared" si="69"/>
        <v>0</v>
      </c>
      <c r="F200" s="787">
        <f t="shared" si="69"/>
        <v>0</v>
      </c>
      <c r="G200" s="787">
        <f>600+920</f>
        <v>1520</v>
      </c>
      <c r="H200" s="787">
        <f>F200+G200</f>
        <v>1520</v>
      </c>
      <c r="I200" s="787"/>
      <c r="J200" s="787">
        <f>H200+I200</f>
        <v>1520</v>
      </c>
      <c r="K200" s="788">
        <f>K346+K464</f>
        <v>0</v>
      </c>
      <c r="L200" s="788">
        <f>L346+L464</f>
        <v>0</v>
      </c>
    </row>
    <row r="201" spans="1:12" s="725" customFormat="1" ht="17.25" customHeight="1" thickBot="1">
      <c r="A201" s="765">
        <v>53</v>
      </c>
      <c r="B201" s="760" t="s">
        <v>10</v>
      </c>
      <c r="C201" s="761" t="s">
        <v>402</v>
      </c>
      <c r="D201" s="762">
        <f t="shared" si="69"/>
        <v>0</v>
      </c>
      <c r="E201" s="771">
        <f t="shared" si="69"/>
        <v>0</v>
      </c>
      <c r="F201" s="771">
        <f t="shared" si="69"/>
        <v>0</v>
      </c>
      <c r="G201" s="771">
        <f>G345+G463</f>
        <v>0</v>
      </c>
      <c r="H201" s="771">
        <f>H345+H463</f>
        <v>0</v>
      </c>
      <c r="I201" s="771">
        <f>I345+I463</f>
        <v>0</v>
      </c>
      <c r="J201" s="771">
        <f>J345+J463</f>
        <v>0</v>
      </c>
      <c r="K201" s="788">
        <f>K347+K465</f>
        <v>0</v>
      </c>
      <c r="L201" s="788">
        <f>L347+L465</f>
        <v>0</v>
      </c>
    </row>
    <row r="202" spans="1:12" s="725" customFormat="1" ht="17.25" customHeight="1" thickBot="1">
      <c r="A202" s="765">
        <v>54</v>
      </c>
      <c r="B202" s="760" t="s">
        <v>403</v>
      </c>
      <c r="C202" s="761" t="s">
        <v>255</v>
      </c>
      <c r="D202" s="762"/>
      <c r="E202" s="771"/>
      <c r="F202" s="771"/>
      <c r="G202" s="771"/>
      <c r="H202" s="771"/>
      <c r="I202" s="771"/>
      <c r="J202" s="771"/>
      <c r="K202" s="775"/>
      <c r="L202" s="775"/>
    </row>
    <row r="203" spans="1:12" s="742" customFormat="1" ht="17.25" customHeight="1" thickBot="1">
      <c r="A203" s="737">
        <v>55</v>
      </c>
      <c r="B203" s="738" t="s">
        <v>31</v>
      </c>
      <c r="C203" s="739" t="s">
        <v>404</v>
      </c>
      <c r="D203" s="740">
        <f aca="true" t="shared" si="70" ref="D203:J203">D204+D205</f>
        <v>0</v>
      </c>
      <c r="E203" s="741">
        <f t="shared" si="70"/>
        <v>0</v>
      </c>
      <c r="F203" s="741">
        <f t="shared" si="70"/>
        <v>0</v>
      </c>
      <c r="G203" s="741">
        <f t="shared" si="70"/>
        <v>0</v>
      </c>
      <c r="H203" s="741">
        <f t="shared" si="70"/>
        <v>0</v>
      </c>
      <c r="I203" s="741">
        <f t="shared" si="70"/>
        <v>0</v>
      </c>
      <c r="J203" s="741">
        <f t="shared" si="70"/>
        <v>0</v>
      </c>
      <c r="K203" s="744">
        <f>K341+K459</f>
        <v>0</v>
      </c>
      <c r="L203" s="744">
        <f>L341+L459</f>
        <v>0</v>
      </c>
    </row>
    <row r="204" spans="1:12" s="725" customFormat="1" ht="17.25" customHeight="1">
      <c r="A204" s="767">
        <v>56</v>
      </c>
      <c r="B204" s="768" t="s">
        <v>33</v>
      </c>
      <c r="C204" s="769" t="s">
        <v>405</v>
      </c>
      <c r="D204" s="770"/>
      <c r="E204" s="770">
        <v>0</v>
      </c>
      <c r="F204" s="770">
        <f>E204+D204</f>
        <v>0</v>
      </c>
      <c r="G204" s="770">
        <v>0</v>
      </c>
      <c r="H204" s="770">
        <f>G204+F204</f>
        <v>0</v>
      </c>
      <c r="I204" s="770">
        <v>0</v>
      </c>
      <c r="J204" s="770">
        <f>I204+H204</f>
        <v>0</v>
      </c>
      <c r="K204" s="770">
        <f>K343+K460</f>
        <v>0</v>
      </c>
      <c r="L204" s="770">
        <f>L343+L460</f>
        <v>0</v>
      </c>
    </row>
    <row r="205" spans="1:12" s="725" customFormat="1" ht="17.25" customHeight="1" thickBot="1">
      <c r="A205" s="774">
        <v>57</v>
      </c>
      <c r="B205" s="760" t="s">
        <v>35</v>
      </c>
      <c r="C205" s="761" t="s">
        <v>149</v>
      </c>
      <c r="D205" s="775"/>
      <c r="E205" s="775"/>
      <c r="F205" s="770">
        <f>E205+D205</f>
        <v>0</v>
      </c>
      <c r="G205" s="775"/>
      <c r="H205" s="770">
        <f>G205+F205</f>
        <v>0</v>
      </c>
      <c r="I205" s="775"/>
      <c r="J205" s="770">
        <f>I205+H205</f>
        <v>0</v>
      </c>
      <c r="K205" s="770"/>
      <c r="L205" s="770"/>
    </row>
    <row r="206" spans="1:12" s="789" customFormat="1" ht="17.25" customHeight="1" thickBot="1">
      <c r="A206" s="737">
        <v>58</v>
      </c>
      <c r="B206" s="738" t="s">
        <v>79</v>
      </c>
      <c r="C206" s="739" t="s">
        <v>406</v>
      </c>
      <c r="D206" s="740">
        <f aca="true" t="shared" si="71" ref="D206:J206">D207+D208+D209</f>
        <v>0</v>
      </c>
      <c r="E206" s="741">
        <f t="shared" si="71"/>
        <v>52524</v>
      </c>
      <c r="F206" s="741">
        <f t="shared" si="71"/>
        <v>52524</v>
      </c>
      <c r="G206" s="741">
        <f t="shared" si="71"/>
        <v>0</v>
      </c>
      <c r="H206" s="741">
        <f t="shared" si="71"/>
        <v>52524</v>
      </c>
      <c r="I206" s="741">
        <f t="shared" si="71"/>
        <v>64</v>
      </c>
      <c r="J206" s="741">
        <f t="shared" si="71"/>
        <v>52588</v>
      </c>
      <c r="K206" s="744">
        <f aca="true" t="shared" si="72" ref="K206:L208">K344+K462</f>
        <v>0</v>
      </c>
      <c r="L206" s="744">
        <f t="shared" si="72"/>
        <v>0</v>
      </c>
    </row>
    <row r="207" spans="1:12" s="725" customFormat="1" ht="17.25" customHeight="1" thickBot="1">
      <c r="A207" s="767">
        <v>59</v>
      </c>
      <c r="B207" s="768" t="s">
        <v>407</v>
      </c>
      <c r="C207" s="769" t="s">
        <v>408</v>
      </c>
      <c r="D207" s="770"/>
      <c r="E207" s="787">
        <v>52524</v>
      </c>
      <c r="F207" s="787">
        <f>E207+D207</f>
        <v>52524</v>
      </c>
      <c r="G207" s="787"/>
      <c r="H207" s="787">
        <f>G207+F207</f>
        <v>52524</v>
      </c>
      <c r="I207" s="787"/>
      <c r="J207" s="787">
        <f>I207+H207</f>
        <v>52524</v>
      </c>
      <c r="K207" s="790">
        <f t="shared" si="72"/>
        <v>0</v>
      </c>
      <c r="L207" s="790">
        <f t="shared" si="72"/>
        <v>0</v>
      </c>
    </row>
    <row r="208" spans="1:12" s="725" customFormat="1" ht="17.25" customHeight="1">
      <c r="A208" s="765">
        <v>60</v>
      </c>
      <c r="B208" s="760" t="s">
        <v>385</v>
      </c>
      <c r="C208" s="761" t="s">
        <v>67</v>
      </c>
      <c r="D208" s="762"/>
      <c r="E208" s="771"/>
      <c r="F208" s="787">
        <f>E208+D208</f>
        <v>0</v>
      </c>
      <c r="G208" s="771"/>
      <c r="H208" s="787">
        <f>G208+F208</f>
        <v>0</v>
      </c>
      <c r="I208" s="771">
        <v>64</v>
      </c>
      <c r="J208" s="787">
        <f>I208+H208</f>
        <v>64</v>
      </c>
      <c r="K208" s="770">
        <f t="shared" si="72"/>
        <v>0</v>
      </c>
      <c r="L208" s="770">
        <f t="shared" si="72"/>
        <v>0</v>
      </c>
    </row>
    <row r="209" spans="1:12" s="725" customFormat="1" ht="17.25" customHeight="1" thickBot="1">
      <c r="A209" s="791">
        <v>61</v>
      </c>
      <c r="B209" s="792" t="s">
        <v>386</v>
      </c>
      <c r="C209" s="793" t="s">
        <v>524</v>
      </c>
      <c r="D209" s="794"/>
      <c r="E209" s="795"/>
      <c r="F209" s="787">
        <f>E209+D209</f>
        <v>0</v>
      </c>
      <c r="G209" s="795"/>
      <c r="H209" s="787">
        <f>G209+F209</f>
        <v>0</v>
      </c>
      <c r="I209" s="795"/>
      <c r="J209" s="787">
        <f>I209+H209</f>
        <v>0</v>
      </c>
      <c r="K209" s="796"/>
      <c r="L209" s="796"/>
    </row>
    <row r="210" spans="1:12" s="742" customFormat="1" ht="17.25" customHeight="1" thickBot="1">
      <c r="A210" s="737">
        <v>62</v>
      </c>
      <c r="B210" s="738" t="s">
        <v>64</v>
      </c>
      <c r="C210" s="797" t="s">
        <v>69</v>
      </c>
      <c r="D210" s="740">
        <v>0</v>
      </c>
      <c r="E210" s="741">
        <v>0</v>
      </c>
      <c r="F210" s="741">
        <v>0</v>
      </c>
      <c r="G210" s="741">
        <v>0</v>
      </c>
      <c r="H210" s="741">
        <v>0</v>
      </c>
      <c r="I210" s="741">
        <v>0</v>
      </c>
      <c r="J210" s="741">
        <v>0</v>
      </c>
      <c r="K210" s="772">
        <f>K348+K466</f>
        <v>0</v>
      </c>
      <c r="L210" s="772">
        <f>L348+L466</f>
        <v>0</v>
      </c>
    </row>
    <row r="211" spans="1:12" s="725" customFormat="1" ht="17.25" customHeight="1" thickBot="1">
      <c r="A211" s="737">
        <v>63</v>
      </c>
      <c r="B211" s="738" t="s">
        <v>558</v>
      </c>
      <c r="C211" s="797" t="s">
        <v>409</v>
      </c>
      <c r="D211" s="740">
        <f aca="true" t="shared" si="73" ref="D211:J211">D198+D210+D145</f>
        <v>210328</v>
      </c>
      <c r="E211" s="741">
        <f t="shared" si="73"/>
        <v>52771</v>
      </c>
      <c r="F211" s="741">
        <f t="shared" si="73"/>
        <v>263099</v>
      </c>
      <c r="G211" s="741">
        <f t="shared" si="73"/>
        <v>20342</v>
      </c>
      <c r="H211" s="741">
        <f t="shared" si="73"/>
        <v>283441</v>
      </c>
      <c r="I211" s="741">
        <f t="shared" si="73"/>
        <v>33704</v>
      </c>
      <c r="J211" s="741">
        <f t="shared" si="73"/>
        <v>317145</v>
      </c>
      <c r="K211" s="740"/>
      <c r="L211" s="740"/>
    </row>
    <row r="212" spans="1:12" s="725" customFormat="1" ht="32.25" customHeight="1" thickBot="1">
      <c r="A212" s="737">
        <v>64</v>
      </c>
      <c r="B212" s="738" t="s">
        <v>559</v>
      </c>
      <c r="C212" s="797" t="s">
        <v>256</v>
      </c>
      <c r="D212" s="784">
        <f aca="true" t="shared" si="74" ref="D212:L212">D213</f>
        <v>55000</v>
      </c>
      <c r="E212" s="798">
        <f t="shared" si="74"/>
        <v>0</v>
      </c>
      <c r="F212" s="798">
        <f t="shared" si="74"/>
        <v>55000</v>
      </c>
      <c r="G212" s="798">
        <f t="shared" si="74"/>
        <v>14740</v>
      </c>
      <c r="H212" s="798">
        <f t="shared" si="74"/>
        <v>69740</v>
      </c>
      <c r="I212" s="798">
        <f t="shared" si="74"/>
        <v>0</v>
      </c>
      <c r="J212" s="798">
        <f t="shared" si="74"/>
        <v>69740</v>
      </c>
      <c r="K212" s="740">
        <f t="shared" si="74"/>
        <v>0</v>
      </c>
      <c r="L212" s="740">
        <f t="shared" si="74"/>
        <v>0</v>
      </c>
    </row>
    <row r="213" spans="1:12" s="742" customFormat="1" ht="17.25" customHeight="1">
      <c r="A213" s="745">
        <v>65</v>
      </c>
      <c r="B213" s="746" t="s">
        <v>578</v>
      </c>
      <c r="C213" s="764" t="s">
        <v>525</v>
      </c>
      <c r="D213" s="799">
        <f>D214+D215</f>
        <v>55000</v>
      </c>
      <c r="E213" s="744"/>
      <c r="F213" s="744">
        <f>E213+D213</f>
        <v>55000</v>
      </c>
      <c r="G213" s="744">
        <f>G214+G215</f>
        <v>14740</v>
      </c>
      <c r="H213" s="744">
        <f>G213+F213</f>
        <v>69740</v>
      </c>
      <c r="I213" s="744">
        <f>I214+I215</f>
        <v>0</v>
      </c>
      <c r="J213" s="744">
        <f>I213+H213</f>
        <v>69740</v>
      </c>
      <c r="K213" s="744"/>
      <c r="L213" s="744"/>
    </row>
    <row r="214" spans="1:12" s="725" customFormat="1" ht="17.25" customHeight="1">
      <c r="A214" s="774">
        <v>66</v>
      </c>
      <c r="B214" s="800" t="s">
        <v>7</v>
      </c>
      <c r="C214" s="801" t="s">
        <v>257</v>
      </c>
      <c r="D214" s="753">
        <v>45400</v>
      </c>
      <c r="E214" s="802">
        <v>0</v>
      </c>
      <c r="F214" s="802">
        <f>E214+D214</f>
        <v>45400</v>
      </c>
      <c r="G214" s="802">
        <v>702</v>
      </c>
      <c r="H214" s="802">
        <f>G214+F214</f>
        <v>46102</v>
      </c>
      <c r="I214" s="802"/>
      <c r="J214" s="802">
        <f>I214+H214</f>
        <v>46102</v>
      </c>
      <c r="K214" s="775"/>
      <c r="L214" s="775"/>
    </row>
    <row r="215" spans="1:12" s="725" customFormat="1" ht="17.25" customHeight="1" thickBot="1">
      <c r="A215" s="791">
        <v>67</v>
      </c>
      <c r="B215" s="792" t="s">
        <v>579</v>
      </c>
      <c r="C215" s="793" t="s">
        <v>258</v>
      </c>
      <c r="D215" s="794">
        <v>9600</v>
      </c>
      <c r="E215" s="775">
        <v>0</v>
      </c>
      <c r="F215" s="775">
        <f>E215+D215</f>
        <v>9600</v>
      </c>
      <c r="G215" s="775">
        <v>14038</v>
      </c>
      <c r="H215" s="775">
        <f>G215+F215</f>
        <v>23638</v>
      </c>
      <c r="I215" s="775"/>
      <c r="J215" s="775">
        <f>I215+H215</f>
        <v>23638</v>
      </c>
      <c r="K215" s="775"/>
      <c r="L215" s="775"/>
    </row>
    <row r="216" spans="1:12" s="742" customFormat="1" ht="28.5" customHeight="1" thickBot="1">
      <c r="A216" s="803">
        <v>68</v>
      </c>
      <c r="B216" s="804" t="s">
        <v>580</v>
      </c>
      <c r="C216" s="805" t="s">
        <v>560</v>
      </c>
      <c r="D216" s="775">
        <f aca="true" t="shared" si="75" ref="D216:J216">D217+D218</f>
        <v>0</v>
      </c>
      <c r="E216" s="790">
        <f t="shared" si="75"/>
        <v>0</v>
      </c>
      <c r="F216" s="798">
        <f t="shared" si="75"/>
        <v>0</v>
      </c>
      <c r="G216" s="790">
        <f t="shared" si="75"/>
        <v>0</v>
      </c>
      <c r="H216" s="798">
        <f t="shared" si="75"/>
        <v>0</v>
      </c>
      <c r="I216" s="790">
        <f t="shared" si="75"/>
        <v>0</v>
      </c>
      <c r="J216" s="798">
        <f t="shared" si="75"/>
        <v>0</v>
      </c>
      <c r="K216" s="806"/>
      <c r="L216" s="806"/>
    </row>
    <row r="217" spans="1:12" s="725" customFormat="1" ht="17.25" customHeight="1" thickBot="1">
      <c r="A217" s="737">
        <v>69</v>
      </c>
      <c r="B217" s="738" t="s">
        <v>4</v>
      </c>
      <c r="C217" s="739" t="s">
        <v>259</v>
      </c>
      <c r="D217" s="740">
        <v>0</v>
      </c>
      <c r="E217" s="741">
        <v>0</v>
      </c>
      <c r="F217" s="741">
        <v>0</v>
      </c>
      <c r="G217" s="741">
        <v>0</v>
      </c>
      <c r="H217" s="741">
        <v>0</v>
      </c>
      <c r="I217" s="741">
        <v>0</v>
      </c>
      <c r="J217" s="741">
        <v>0</v>
      </c>
      <c r="K217" s="740" t="e">
        <f>#REF!+K218</f>
        <v>#REF!</v>
      </c>
      <c r="L217" s="740" t="e">
        <f>#REF!+L218</f>
        <v>#REF!</v>
      </c>
    </row>
    <row r="218" spans="1:12" s="742" customFormat="1" ht="17.25" customHeight="1" thickBot="1">
      <c r="A218" s="737">
        <v>70</v>
      </c>
      <c r="B218" s="738" t="s">
        <v>61</v>
      </c>
      <c r="C218" s="739" t="s">
        <v>526</v>
      </c>
      <c r="D218" s="740">
        <f aca="true" t="shared" si="76" ref="D218:J218">D219+D222</f>
        <v>0</v>
      </c>
      <c r="E218" s="741">
        <f t="shared" si="76"/>
        <v>0</v>
      </c>
      <c r="F218" s="741">
        <f t="shared" si="76"/>
        <v>0</v>
      </c>
      <c r="G218" s="741">
        <f t="shared" si="76"/>
        <v>0</v>
      </c>
      <c r="H218" s="741">
        <f t="shared" si="76"/>
        <v>0</v>
      </c>
      <c r="I218" s="741">
        <f t="shared" si="76"/>
        <v>0</v>
      </c>
      <c r="J218" s="741">
        <f t="shared" si="76"/>
        <v>0</v>
      </c>
      <c r="K218" s="807"/>
      <c r="L218" s="806">
        <f>K218+J218</f>
        <v>0</v>
      </c>
    </row>
    <row r="219" spans="1:12" s="725" customFormat="1" ht="17.25" customHeight="1">
      <c r="A219" s="808">
        <v>71</v>
      </c>
      <c r="B219" s="809" t="s">
        <v>6</v>
      </c>
      <c r="C219" s="810" t="s">
        <v>527</v>
      </c>
      <c r="D219" s="744">
        <f aca="true" t="shared" si="77" ref="D219:J219">D220+D221</f>
        <v>0</v>
      </c>
      <c r="E219" s="811">
        <f t="shared" si="77"/>
        <v>0</v>
      </c>
      <c r="F219" s="811">
        <f t="shared" si="77"/>
        <v>0</v>
      </c>
      <c r="G219" s="811">
        <f t="shared" si="77"/>
        <v>0</v>
      </c>
      <c r="H219" s="811">
        <f t="shared" si="77"/>
        <v>0</v>
      </c>
      <c r="I219" s="811">
        <f t="shared" si="77"/>
        <v>0</v>
      </c>
      <c r="J219" s="811">
        <f t="shared" si="77"/>
        <v>0</v>
      </c>
      <c r="K219" s="775"/>
      <c r="L219" s="796"/>
    </row>
    <row r="220" spans="1:12" s="725" customFormat="1" ht="17.25" customHeight="1">
      <c r="A220" s="774">
        <v>72</v>
      </c>
      <c r="B220" s="800" t="s">
        <v>529</v>
      </c>
      <c r="C220" s="801" t="s">
        <v>528</v>
      </c>
      <c r="D220" s="749"/>
      <c r="E220" s="812"/>
      <c r="F220" s="812"/>
      <c r="G220" s="812"/>
      <c r="H220" s="812"/>
      <c r="I220" s="812"/>
      <c r="J220" s="812"/>
      <c r="K220" s="775"/>
      <c r="L220" s="796"/>
    </row>
    <row r="221" spans="1:12" s="725" customFormat="1" ht="17.25" customHeight="1">
      <c r="A221" s="750">
        <v>73</v>
      </c>
      <c r="B221" s="751" t="s">
        <v>10</v>
      </c>
      <c r="C221" s="758" t="s">
        <v>530</v>
      </c>
      <c r="D221" s="749"/>
      <c r="E221" s="812"/>
      <c r="F221" s="812"/>
      <c r="G221" s="812"/>
      <c r="H221" s="812"/>
      <c r="I221" s="812"/>
      <c r="J221" s="812"/>
      <c r="K221" s="775"/>
      <c r="L221" s="796"/>
    </row>
    <row r="222" spans="1:12" s="725" customFormat="1" ht="17.25" customHeight="1">
      <c r="A222" s="759">
        <v>74</v>
      </c>
      <c r="B222" s="813" t="s">
        <v>31</v>
      </c>
      <c r="C222" s="761" t="s">
        <v>562</v>
      </c>
      <c r="D222" s="807">
        <f aca="true" t="shared" si="78" ref="D222:J222">D223+D224</f>
        <v>0</v>
      </c>
      <c r="E222" s="814">
        <f t="shared" si="78"/>
        <v>0</v>
      </c>
      <c r="F222" s="814">
        <f t="shared" si="78"/>
        <v>0</v>
      </c>
      <c r="G222" s="814">
        <f t="shared" si="78"/>
        <v>0</v>
      </c>
      <c r="H222" s="814">
        <f t="shared" si="78"/>
        <v>0</v>
      </c>
      <c r="I222" s="814">
        <f t="shared" si="78"/>
        <v>0</v>
      </c>
      <c r="J222" s="814">
        <f t="shared" si="78"/>
        <v>0</v>
      </c>
      <c r="K222" s="775"/>
      <c r="L222" s="796"/>
    </row>
    <row r="223" spans="1:12" s="725" customFormat="1" ht="17.25" customHeight="1">
      <c r="A223" s="750">
        <v>75</v>
      </c>
      <c r="B223" s="751" t="s">
        <v>529</v>
      </c>
      <c r="C223" s="758" t="s">
        <v>528</v>
      </c>
      <c r="D223" s="749"/>
      <c r="E223" s="812"/>
      <c r="F223" s="812"/>
      <c r="G223" s="812"/>
      <c r="H223" s="812"/>
      <c r="I223" s="812"/>
      <c r="J223" s="812"/>
      <c r="K223" s="775"/>
      <c r="L223" s="796"/>
    </row>
    <row r="224" spans="1:12" s="725" customFormat="1" ht="17.25" customHeight="1" thickBot="1">
      <c r="A224" s="750">
        <v>76</v>
      </c>
      <c r="B224" s="760" t="s">
        <v>10</v>
      </c>
      <c r="C224" s="793" t="s">
        <v>530</v>
      </c>
      <c r="D224" s="807"/>
      <c r="E224" s="814"/>
      <c r="F224" s="814"/>
      <c r="G224" s="814"/>
      <c r="H224" s="814"/>
      <c r="I224" s="814"/>
      <c r="J224" s="814"/>
      <c r="K224" s="775"/>
      <c r="L224" s="796"/>
    </row>
    <row r="225" spans="1:12" s="725" customFormat="1" ht="17.25" customHeight="1" thickBot="1">
      <c r="A225" s="815">
        <v>77</v>
      </c>
      <c r="B225" s="816"/>
      <c r="C225" s="817" t="s">
        <v>596</v>
      </c>
      <c r="D225" s="740">
        <f aca="true" t="shared" si="79" ref="D225:J225">D213+D217+D218</f>
        <v>55000</v>
      </c>
      <c r="E225" s="741">
        <f t="shared" si="79"/>
        <v>0</v>
      </c>
      <c r="F225" s="741">
        <f t="shared" si="79"/>
        <v>55000</v>
      </c>
      <c r="G225" s="741">
        <f t="shared" si="79"/>
        <v>14740</v>
      </c>
      <c r="H225" s="741">
        <f t="shared" si="79"/>
        <v>69740</v>
      </c>
      <c r="I225" s="741">
        <f t="shared" si="79"/>
        <v>0</v>
      </c>
      <c r="J225" s="741">
        <f t="shared" si="79"/>
        <v>69740</v>
      </c>
      <c r="K225" s="775"/>
      <c r="L225" s="796"/>
    </row>
    <row r="226" spans="1:12" s="725" customFormat="1" ht="17.25" customHeight="1" thickBot="1">
      <c r="A226" s="818">
        <v>78</v>
      </c>
      <c r="B226" s="592"/>
      <c r="C226" s="817" t="s">
        <v>531</v>
      </c>
      <c r="D226" s="740">
        <f aca="true" t="shared" si="80" ref="D226:J226">D225+D211</f>
        <v>265328</v>
      </c>
      <c r="E226" s="741">
        <f t="shared" si="80"/>
        <v>52771</v>
      </c>
      <c r="F226" s="741">
        <f t="shared" si="80"/>
        <v>318099</v>
      </c>
      <c r="G226" s="741">
        <f t="shared" si="80"/>
        <v>35082</v>
      </c>
      <c r="H226" s="741">
        <f t="shared" si="80"/>
        <v>353181</v>
      </c>
      <c r="I226" s="741">
        <f t="shared" si="80"/>
        <v>33704</v>
      </c>
      <c r="J226" s="741">
        <f t="shared" si="80"/>
        <v>386885</v>
      </c>
      <c r="K226" s="740" t="e">
        <f>K145+K178+#REF!+K184+K207+K210+K212+K217</f>
        <v>#REF!</v>
      </c>
      <c r="L226" s="740" t="e">
        <f>L145+L178+#REF!+L184+L207+L210+L212+L217</f>
        <v>#REF!</v>
      </c>
    </row>
    <row r="227" spans="2:10" s="725" customFormat="1" ht="17.25" customHeight="1">
      <c r="B227" s="726"/>
      <c r="F227" s="727"/>
      <c r="H227" s="727"/>
      <c r="J227" s="727"/>
    </row>
    <row r="228" spans="1:10" s="725" customFormat="1" ht="17.25" customHeight="1">
      <c r="A228" s="725" t="s">
        <v>582</v>
      </c>
      <c r="B228" s="726"/>
      <c r="F228" s="727"/>
      <c r="H228" s="727"/>
      <c r="J228" s="727"/>
    </row>
    <row r="229" spans="1:10" s="725" customFormat="1" ht="17.25" customHeight="1">
      <c r="A229" s="725" t="s">
        <v>604</v>
      </c>
      <c r="B229" s="726"/>
      <c r="F229" s="727"/>
      <c r="H229" s="727"/>
      <c r="J229" s="727"/>
    </row>
    <row r="230" spans="2:10" s="725" customFormat="1" ht="17.25" customHeight="1" thickBot="1">
      <c r="B230" s="726"/>
      <c r="F230" s="727"/>
      <c r="H230" s="727"/>
      <c r="J230" s="727"/>
    </row>
    <row r="231" spans="1:10" s="725" customFormat="1" ht="17.25" customHeight="1" thickBot="1">
      <c r="A231" s="881" t="s">
        <v>74</v>
      </c>
      <c r="B231" s="882"/>
      <c r="C231" s="882"/>
      <c r="D231" s="882"/>
      <c r="E231" s="883"/>
      <c r="F231" s="883"/>
      <c r="G231" s="883"/>
      <c r="H231" s="883"/>
      <c r="I231" s="883"/>
      <c r="J231" s="884"/>
    </row>
    <row r="232" spans="1:12" s="725" customFormat="1" ht="17.25" customHeight="1" thickBot="1">
      <c r="A232" s="819" t="s">
        <v>75</v>
      </c>
      <c r="B232" s="820"/>
      <c r="C232" s="821" t="s">
        <v>76</v>
      </c>
      <c r="D232" s="822" t="s">
        <v>3</v>
      </c>
      <c r="E232" s="822" t="s">
        <v>234</v>
      </c>
      <c r="F232" s="736" t="s">
        <v>232</v>
      </c>
      <c r="G232" s="822" t="s">
        <v>608</v>
      </c>
      <c r="H232" s="736" t="s">
        <v>232</v>
      </c>
      <c r="I232" s="735" t="s">
        <v>240</v>
      </c>
      <c r="J232" s="736" t="s">
        <v>232</v>
      </c>
      <c r="K232" s="735" t="s">
        <v>251</v>
      </c>
      <c r="L232" s="735" t="s">
        <v>232</v>
      </c>
    </row>
    <row r="233" spans="1:12" s="725" customFormat="1" ht="17.25" customHeight="1" thickBot="1">
      <c r="A233" s="591" t="s">
        <v>6</v>
      </c>
      <c r="B233" s="823" t="s">
        <v>4</v>
      </c>
      <c r="C233" s="824" t="s">
        <v>77</v>
      </c>
      <c r="D233" s="825">
        <f aca="true" t="shared" si="81" ref="D233:J233">D234+D235+D236+D237+D241+D238+D239+D240+D242</f>
        <v>255728</v>
      </c>
      <c r="E233" s="826">
        <f t="shared" si="81"/>
        <v>247</v>
      </c>
      <c r="F233" s="827">
        <f t="shared" si="81"/>
        <v>255975</v>
      </c>
      <c r="G233" s="826">
        <f t="shared" si="81"/>
        <v>19524</v>
      </c>
      <c r="H233" s="827">
        <f t="shared" si="81"/>
        <v>275499</v>
      </c>
      <c r="I233" s="826">
        <f t="shared" si="81"/>
        <v>40187</v>
      </c>
      <c r="J233" s="827">
        <f t="shared" si="81"/>
        <v>315686</v>
      </c>
      <c r="K233" s="828">
        <f aca="true" t="shared" si="82" ref="K233:L241">K368+K483</f>
        <v>0</v>
      </c>
      <c r="L233" s="828">
        <f t="shared" si="82"/>
        <v>0</v>
      </c>
    </row>
    <row r="234" spans="1:12" s="725" customFormat="1" ht="17.25" customHeight="1">
      <c r="A234" s="767" t="s">
        <v>31</v>
      </c>
      <c r="B234" s="768" t="s">
        <v>6</v>
      </c>
      <c r="C234" s="769" t="s">
        <v>78</v>
      </c>
      <c r="D234" s="829">
        <v>63928</v>
      </c>
      <c r="E234" s="829">
        <v>282</v>
      </c>
      <c r="F234" s="830">
        <f>D234+E234</f>
        <v>64210</v>
      </c>
      <c r="G234" s="829">
        <f>233+75+15</f>
        <v>323</v>
      </c>
      <c r="H234" s="830">
        <f>F234+G234</f>
        <v>64533</v>
      </c>
      <c r="I234" s="829">
        <f>1026+1204+3891+88+600+1083+480</f>
        <v>8372</v>
      </c>
      <c r="J234" s="830">
        <f>H234+I234</f>
        <v>72905</v>
      </c>
      <c r="K234" s="829" t="e">
        <f t="shared" si="82"/>
        <v>#VALUE!</v>
      </c>
      <c r="L234" s="829" t="e">
        <f t="shared" si="82"/>
        <v>#VALUE!</v>
      </c>
    </row>
    <row r="235" spans="1:12" s="725" customFormat="1" ht="17.25" customHeight="1">
      <c r="A235" s="750" t="s">
        <v>79</v>
      </c>
      <c r="B235" s="751" t="s">
        <v>31</v>
      </c>
      <c r="C235" s="758" t="s">
        <v>80</v>
      </c>
      <c r="D235" s="829">
        <v>16352</v>
      </c>
      <c r="E235" s="829">
        <v>76</v>
      </c>
      <c r="F235" s="830">
        <f aca="true" t="shared" si="83" ref="F235:F241">D235+E235</f>
        <v>16428</v>
      </c>
      <c r="G235" s="829">
        <f>63+20+4</f>
        <v>87</v>
      </c>
      <c r="H235" s="830">
        <f aca="true" t="shared" si="84" ref="H235:H241">F235+G235</f>
        <v>16515</v>
      </c>
      <c r="I235" s="829">
        <f>249+163+576+25+401</f>
        <v>1414</v>
      </c>
      <c r="J235" s="830">
        <f aca="true" t="shared" si="85" ref="J235:J241">H235+I235</f>
        <v>17929</v>
      </c>
      <c r="K235" s="829">
        <f t="shared" si="82"/>
        <v>0</v>
      </c>
      <c r="L235" s="829">
        <f t="shared" si="82"/>
        <v>0</v>
      </c>
    </row>
    <row r="236" spans="1:12" s="725" customFormat="1" ht="17.25" customHeight="1">
      <c r="A236" s="767" t="s">
        <v>81</v>
      </c>
      <c r="B236" s="751" t="s">
        <v>79</v>
      </c>
      <c r="C236" s="758" t="s">
        <v>532</v>
      </c>
      <c r="D236" s="829">
        <v>103999</v>
      </c>
      <c r="E236" s="829">
        <v>-111</v>
      </c>
      <c r="F236" s="830">
        <f t="shared" si="83"/>
        <v>103888</v>
      </c>
      <c r="G236" s="829">
        <f>150+3338+683</f>
        <v>4171</v>
      </c>
      <c r="H236" s="830">
        <f t="shared" si="84"/>
        <v>108059</v>
      </c>
      <c r="I236" s="829">
        <f>106+585+26+803-328+14+31+43+17+1052+3637+80+4369</f>
        <v>10435</v>
      </c>
      <c r="J236" s="830">
        <f t="shared" si="85"/>
        <v>118494</v>
      </c>
      <c r="K236" s="829">
        <f t="shared" si="82"/>
        <v>0</v>
      </c>
      <c r="L236" s="829">
        <f t="shared" si="82"/>
        <v>0</v>
      </c>
    </row>
    <row r="237" spans="1:12" s="725" customFormat="1" ht="17.25" customHeight="1">
      <c r="A237" s="750" t="s">
        <v>82</v>
      </c>
      <c r="B237" s="751" t="s">
        <v>81</v>
      </c>
      <c r="C237" s="758" t="s">
        <v>533</v>
      </c>
      <c r="D237" s="829">
        <v>200</v>
      </c>
      <c r="E237" s="829"/>
      <c r="F237" s="830">
        <f t="shared" si="83"/>
        <v>200</v>
      </c>
      <c r="G237" s="829"/>
      <c r="H237" s="830">
        <f t="shared" si="84"/>
        <v>200</v>
      </c>
      <c r="I237" s="829"/>
      <c r="J237" s="830">
        <f t="shared" si="85"/>
        <v>200</v>
      </c>
      <c r="K237" s="829">
        <f t="shared" si="82"/>
        <v>0</v>
      </c>
      <c r="L237" s="829">
        <f t="shared" si="82"/>
        <v>0</v>
      </c>
    </row>
    <row r="238" spans="1:12" s="725" customFormat="1" ht="17.25" customHeight="1">
      <c r="A238" s="767" t="s">
        <v>83</v>
      </c>
      <c r="B238" s="751" t="s">
        <v>82</v>
      </c>
      <c r="C238" s="758" t="s">
        <v>84</v>
      </c>
      <c r="D238" s="829">
        <v>40751</v>
      </c>
      <c r="E238" s="829"/>
      <c r="F238" s="830">
        <f t="shared" si="83"/>
        <v>40751</v>
      </c>
      <c r="G238" s="829"/>
      <c r="H238" s="830">
        <f t="shared" si="84"/>
        <v>40751</v>
      </c>
      <c r="I238" s="829"/>
      <c r="J238" s="830">
        <f t="shared" si="85"/>
        <v>40751</v>
      </c>
      <c r="K238" s="829">
        <f t="shared" si="82"/>
        <v>0</v>
      </c>
      <c r="L238" s="829">
        <f t="shared" si="82"/>
        <v>0</v>
      </c>
    </row>
    <row r="239" spans="1:12" s="725" customFormat="1" ht="17.25" customHeight="1">
      <c r="A239" s="750" t="s">
        <v>85</v>
      </c>
      <c r="B239" s="751" t="s">
        <v>83</v>
      </c>
      <c r="C239" s="758" t="s">
        <v>86</v>
      </c>
      <c r="D239" s="829">
        <v>2859</v>
      </c>
      <c r="E239" s="829"/>
      <c r="F239" s="830">
        <f t="shared" si="83"/>
        <v>2859</v>
      </c>
      <c r="G239" s="829"/>
      <c r="H239" s="830">
        <f t="shared" si="84"/>
        <v>2859</v>
      </c>
      <c r="I239" s="829">
        <v>40</v>
      </c>
      <c r="J239" s="830">
        <f t="shared" si="85"/>
        <v>2899</v>
      </c>
      <c r="K239" s="829">
        <f t="shared" si="82"/>
        <v>0</v>
      </c>
      <c r="L239" s="829">
        <f t="shared" si="82"/>
        <v>0</v>
      </c>
    </row>
    <row r="240" spans="1:12" s="725" customFormat="1" ht="17.25" customHeight="1">
      <c r="A240" s="767" t="s">
        <v>87</v>
      </c>
      <c r="B240" s="751" t="s">
        <v>85</v>
      </c>
      <c r="C240" s="758" t="s">
        <v>88</v>
      </c>
      <c r="D240" s="829">
        <v>24084</v>
      </c>
      <c r="E240" s="829"/>
      <c r="F240" s="830">
        <f t="shared" si="83"/>
        <v>24084</v>
      </c>
      <c r="G240" s="829">
        <f>4+1259+217+110</f>
        <v>1590</v>
      </c>
      <c r="H240" s="830">
        <f t="shared" si="84"/>
        <v>25674</v>
      </c>
      <c r="I240" s="829">
        <f>53+92+180+614+1226-258+108+212+1212</f>
        <v>3439</v>
      </c>
      <c r="J240" s="830">
        <f t="shared" si="85"/>
        <v>29113</v>
      </c>
      <c r="K240" s="829">
        <f t="shared" si="82"/>
        <v>0</v>
      </c>
      <c r="L240" s="829">
        <f t="shared" si="82"/>
        <v>0</v>
      </c>
    </row>
    <row r="241" spans="1:12" s="725" customFormat="1" ht="17.25" customHeight="1">
      <c r="A241" s="750" t="s">
        <v>89</v>
      </c>
      <c r="B241" s="751" t="s">
        <v>82</v>
      </c>
      <c r="C241" s="758" t="s">
        <v>90</v>
      </c>
      <c r="D241" s="829">
        <v>495</v>
      </c>
      <c r="E241" s="829"/>
      <c r="F241" s="830">
        <f t="shared" si="83"/>
        <v>495</v>
      </c>
      <c r="G241" s="829"/>
      <c r="H241" s="830">
        <f t="shared" si="84"/>
        <v>495</v>
      </c>
      <c r="I241" s="829"/>
      <c r="J241" s="830">
        <f t="shared" si="85"/>
        <v>495</v>
      </c>
      <c r="K241" s="829">
        <f t="shared" si="82"/>
        <v>0</v>
      </c>
      <c r="L241" s="829">
        <f t="shared" si="82"/>
        <v>0</v>
      </c>
    </row>
    <row r="242" spans="1:12" s="725" customFormat="1" ht="17.25" customHeight="1">
      <c r="A242" s="750">
        <v>10</v>
      </c>
      <c r="B242" s="751" t="s">
        <v>83</v>
      </c>
      <c r="C242" s="758" t="s">
        <v>534</v>
      </c>
      <c r="D242" s="829">
        <f aca="true" t="shared" si="86" ref="D242:J242">D243+D244+D245</f>
        <v>3060</v>
      </c>
      <c r="E242" s="831">
        <f t="shared" si="86"/>
        <v>0</v>
      </c>
      <c r="F242" s="832">
        <f t="shared" si="86"/>
        <v>3060</v>
      </c>
      <c r="G242" s="831">
        <f t="shared" si="86"/>
        <v>13353</v>
      </c>
      <c r="H242" s="832">
        <f t="shared" si="86"/>
        <v>16413</v>
      </c>
      <c r="I242" s="831">
        <f t="shared" si="86"/>
        <v>16487</v>
      </c>
      <c r="J242" s="832">
        <f t="shared" si="86"/>
        <v>32900</v>
      </c>
      <c r="K242" s="833"/>
      <c r="L242" s="833"/>
    </row>
    <row r="243" spans="1:12" s="725" customFormat="1" ht="17.25" customHeight="1">
      <c r="A243" s="750">
        <v>11</v>
      </c>
      <c r="B243" s="751" t="s">
        <v>535</v>
      </c>
      <c r="C243" s="758" t="s">
        <v>536</v>
      </c>
      <c r="D243" s="834"/>
      <c r="E243" s="835"/>
      <c r="F243" s="836">
        <f>D243+E243</f>
        <v>0</v>
      </c>
      <c r="G243" s="835"/>
      <c r="H243" s="836">
        <f>F243+G243</f>
        <v>0</v>
      </c>
      <c r="I243" s="835"/>
      <c r="J243" s="836">
        <f>H243+I243</f>
        <v>0</v>
      </c>
      <c r="K243" s="833"/>
      <c r="L243" s="833"/>
    </row>
    <row r="244" spans="1:12" s="725" customFormat="1" ht="17.25" customHeight="1">
      <c r="A244" s="750">
        <v>12</v>
      </c>
      <c r="B244" s="751" t="s">
        <v>537</v>
      </c>
      <c r="C244" s="758" t="s">
        <v>101</v>
      </c>
      <c r="D244" s="834">
        <v>3060</v>
      </c>
      <c r="E244" s="835"/>
      <c r="F244" s="836">
        <f>D244+E244</f>
        <v>3060</v>
      </c>
      <c r="G244" s="835">
        <v>13353</v>
      </c>
      <c r="H244" s="836">
        <f>F244+G244</f>
        <v>16413</v>
      </c>
      <c r="I244" s="835">
        <f>1330+897+251-108+165+1016+12936</f>
        <v>16487</v>
      </c>
      <c r="J244" s="836">
        <f>H244+I244</f>
        <v>32900</v>
      </c>
      <c r="K244" s="833"/>
      <c r="L244" s="833"/>
    </row>
    <row r="245" spans="1:12" s="725" customFormat="1" ht="17.25" customHeight="1" thickBot="1">
      <c r="A245" s="791">
        <v>13</v>
      </c>
      <c r="B245" s="792" t="s">
        <v>538</v>
      </c>
      <c r="C245" s="793" t="s">
        <v>539</v>
      </c>
      <c r="D245" s="837"/>
      <c r="E245" s="838"/>
      <c r="F245" s="839">
        <f>D245+E245</f>
        <v>0</v>
      </c>
      <c r="G245" s="838"/>
      <c r="H245" s="839">
        <f>F245+G245</f>
        <v>0</v>
      </c>
      <c r="I245" s="838"/>
      <c r="J245" s="839">
        <f>H245+I245</f>
        <v>0</v>
      </c>
      <c r="K245" s="833"/>
      <c r="L245" s="833"/>
    </row>
    <row r="246" spans="1:12" s="725" customFormat="1" ht="17.25" customHeight="1" thickBot="1">
      <c r="A246" s="737">
        <v>14</v>
      </c>
      <c r="B246" s="738" t="s">
        <v>61</v>
      </c>
      <c r="C246" s="739" t="s">
        <v>92</v>
      </c>
      <c r="D246" s="825">
        <f aca="true" t="shared" si="87" ref="D246:J246">D247+D248+D249+D250+D251+D252+D253</f>
        <v>9600</v>
      </c>
      <c r="E246" s="826">
        <f t="shared" si="87"/>
        <v>52524</v>
      </c>
      <c r="F246" s="827">
        <f t="shared" si="87"/>
        <v>62124</v>
      </c>
      <c r="G246" s="826">
        <f t="shared" si="87"/>
        <v>15558</v>
      </c>
      <c r="H246" s="827">
        <f t="shared" si="87"/>
        <v>77682</v>
      </c>
      <c r="I246" s="826">
        <f t="shared" si="87"/>
        <v>64</v>
      </c>
      <c r="J246" s="827">
        <f t="shared" si="87"/>
        <v>77746</v>
      </c>
      <c r="K246" s="825">
        <f aca="true" t="shared" si="88" ref="K246:L249">K377+K492</f>
        <v>0</v>
      </c>
      <c r="L246" s="825">
        <f t="shared" si="88"/>
        <v>0</v>
      </c>
    </row>
    <row r="247" spans="1:12" s="725" customFormat="1" ht="17.25" customHeight="1">
      <c r="A247" s="767">
        <v>15</v>
      </c>
      <c r="B247" s="768" t="s">
        <v>6</v>
      </c>
      <c r="C247" s="769" t="s">
        <v>541</v>
      </c>
      <c r="D247" s="829">
        <v>4000</v>
      </c>
      <c r="E247" s="829"/>
      <c r="F247" s="830">
        <f aca="true" t="shared" si="89" ref="F247:F252">D247+E247</f>
        <v>4000</v>
      </c>
      <c r="G247" s="829">
        <f>600+920+11038</f>
        <v>12558</v>
      </c>
      <c r="H247" s="830">
        <f aca="true" t="shared" si="90" ref="H247:H252">F247+G247</f>
        <v>16558</v>
      </c>
      <c r="I247" s="829"/>
      <c r="J247" s="830">
        <f aca="true" t="shared" si="91" ref="J247:J252">H247+I247</f>
        <v>16558</v>
      </c>
      <c r="K247" s="829">
        <f t="shared" si="88"/>
        <v>0</v>
      </c>
      <c r="L247" s="829">
        <f t="shared" si="88"/>
        <v>0</v>
      </c>
    </row>
    <row r="248" spans="1:12" s="725" customFormat="1" ht="17.25" customHeight="1">
      <c r="A248" s="750">
        <v>16</v>
      </c>
      <c r="B248" s="751" t="s">
        <v>31</v>
      </c>
      <c r="C248" s="758" t="s">
        <v>542</v>
      </c>
      <c r="D248" s="829">
        <v>300</v>
      </c>
      <c r="E248" s="829">
        <v>52524</v>
      </c>
      <c r="F248" s="830">
        <f t="shared" si="89"/>
        <v>52824</v>
      </c>
      <c r="G248" s="829">
        <v>3000</v>
      </c>
      <c r="H248" s="830">
        <f t="shared" si="90"/>
        <v>55824</v>
      </c>
      <c r="I248" s="829"/>
      <c r="J248" s="830">
        <f t="shared" si="91"/>
        <v>55824</v>
      </c>
      <c r="K248" s="829">
        <f t="shared" si="88"/>
        <v>0</v>
      </c>
      <c r="L248" s="829">
        <f t="shared" si="88"/>
        <v>0</v>
      </c>
    </row>
    <row r="249" spans="1:12" s="725" customFormat="1" ht="17.25" customHeight="1">
      <c r="A249" s="750">
        <v>17</v>
      </c>
      <c r="B249" s="768" t="s">
        <v>79</v>
      </c>
      <c r="C249" s="769" t="s">
        <v>543</v>
      </c>
      <c r="D249" s="829"/>
      <c r="E249" s="829"/>
      <c r="F249" s="830">
        <f t="shared" si="89"/>
        <v>0</v>
      </c>
      <c r="G249" s="829"/>
      <c r="H249" s="830">
        <f t="shared" si="90"/>
        <v>0</v>
      </c>
      <c r="I249" s="829"/>
      <c r="J249" s="830">
        <f t="shared" si="91"/>
        <v>0</v>
      </c>
      <c r="K249" s="829">
        <f t="shared" si="88"/>
        <v>0</v>
      </c>
      <c r="L249" s="829">
        <f t="shared" si="88"/>
        <v>0</v>
      </c>
    </row>
    <row r="250" spans="1:12" s="725" customFormat="1" ht="17.25" customHeight="1">
      <c r="A250" s="750">
        <v>18</v>
      </c>
      <c r="B250" s="768" t="s">
        <v>81</v>
      </c>
      <c r="C250" s="801" t="s">
        <v>544</v>
      </c>
      <c r="D250" s="829"/>
      <c r="E250" s="829"/>
      <c r="F250" s="830">
        <f t="shared" si="89"/>
        <v>0</v>
      </c>
      <c r="G250" s="829"/>
      <c r="H250" s="830">
        <f t="shared" si="90"/>
        <v>0</v>
      </c>
      <c r="I250" s="829"/>
      <c r="J250" s="830">
        <f t="shared" si="91"/>
        <v>0</v>
      </c>
      <c r="K250" s="829"/>
      <c r="L250" s="829"/>
    </row>
    <row r="251" spans="1:12" s="725" customFormat="1" ht="17.25" customHeight="1">
      <c r="A251" s="750">
        <v>19</v>
      </c>
      <c r="B251" s="768" t="s">
        <v>82</v>
      </c>
      <c r="C251" s="761" t="s">
        <v>98</v>
      </c>
      <c r="D251" s="829">
        <v>400</v>
      </c>
      <c r="E251" s="829"/>
      <c r="F251" s="830">
        <f t="shared" si="89"/>
        <v>400</v>
      </c>
      <c r="G251" s="829"/>
      <c r="H251" s="830">
        <f t="shared" si="90"/>
        <v>400</v>
      </c>
      <c r="I251" s="829"/>
      <c r="J251" s="830">
        <f t="shared" si="91"/>
        <v>400</v>
      </c>
      <c r="K251" s="829"/>
      <c r="L251" s="829"/>
    </row>
    <row r="252" spans="1:12" s="725" customFormat="1" ht="17.25" customHeight="1">
      <c r="A252" s="765">
        <v>20</v>
      </c>
      <c r="B252" s="751" t="s">
        <v>545</v>
      </c>
      <c r="C252" s="758" t="s">
        <v>96</v>
      </c>
      <c r="D252" s="829">
        <v>1300</v>
      </c>
      <c r="E252" s="829"/>
      <c r="F252" s="830">
        <f t="shared" si="89"/>
        <v>1300</v>
      </c>
      <c r="G252" s="829"/>
      <c r="H252" s="830">
        <f t="shared" si="90"/>
        <v>1300</v>
      </c>
      <c r="I252" s="829"/>
      <c r="J252" s="830">
        <f t="shared" si="91"/>
        <v>1300</v>
      </c>
      <c r="K252" s="829">
        <f>K382+K497</f>
        <v>0</v>
      </c>
      <c r="L252" s="829">
        <f>L382+L497</f>
        <v>0</v>
      </c>
    </row>
    <row r="253" spans="1:12" s="725" customFormat="1" ht="17.25" customHeight="1">
      <c r="A253" s="750">
        <v>21</v>
      </c>
      <c r="B253" s="751" t="s">
        <v>85</v>
      </c>
      <c r="C253" s="758" t="s">
        <v>546</v>
      </c>
      <c r="D253" s="829">
        <f aca="true" t="shared" si="92" ref="D253:J253">D254+D255+D256</f>
        <v>3600</v>
      </c>
      <c r="E253" s="831">
        <f t="shared" si="92"/>
        <v>0</v>
      </c>
      <c r="F253" s="832">
        <f t="shared" si="92"/>
        <v>3600</v>
      </c>
      <c r="G253" s="831">
        <f t="shared" si="92"/>
        <v>0</v>
      </c>
      <c r="H253" s="832">
        <f t="shared" si="92"/>
        <v>3600</v>
      </c>
      <c r="I253" s="831">
        <f t="shared" si="92"/>
        <v>64</v>
      </c>
      <c r="J253" s="832">
        <f t="shared" si="92"/>
        <v>3664</v>
      </c>
      <c r="K253" s="829"/>
      <c r="L253" s="829"/>
    </row>
    <row r="254" spans="1:12" s="725" customFormat="1" ht="17.25" customHeight="1">
      <c r="A254" s="750">
        <v>22</v>
      </c>
      <c r="B254" s="751" t="s">
        <v>547</v>
      </c>
      <c r="C254" s="758" t="s">
        <v>536</v>
      </c>
      <c r="D254" s="829"/>
      <c r="E254" s="829"/>
      <c r="F254" s="830">
        <f>E254+D254</f>
        <v>0</v>
      </c>
      <c r="G254" s="829"/>
      <c r="H254" s="830">
        <f>G254+F254</f>
        <v>0</v>
      </c>
      <c r="I254" s="829"/>
      <c r="J254" s="830">
        <f>I254+H254</f>
        <v>0</v>
      </c>
      <c r="K254" s="829"/>
      <c r="L254" s="829"/>
    </row>
    <row r="255" spans="1:12" s="725" customFormat="1" ht="17.25" customHeight="1">
      <c r="A255" s="750">
        <v>23</v>
      </c>
      <c r="B255" s="751" t="s">
        <v>548</v>
      </c>
      <c r="C255" s="758" t="s">
        <v>101</v>
      </c>
      <c r="D255" s="829">
        <v>3600</v>
      </c>
      <c r="E255" s="829"/>
      <c r="F255" s="830">
        <f>E255+D255</f>
        <v>3600</v>
      </c>
      <c r="G255" s="829">
        <v>0</v>
      </c>
      <c r="H255" s="830">
        <f>G255+F255</f>
        <v>3600</v>
      </c>
      <c r="I255" s="829">
        <v>64</v>
      </c>
      <c r="J255" s="830">
        <f>I255+H255</f>
        <v>3664</v>
      </c>
      <c r="K255" s="829"/>
      <c r="L255" s="829"/>
    </row>
    <row r="256" spans="1:14" s="725" customFormat="1" ht="17.25" customHeight="1" thickBot="1">
      <c r="A256" s="791">
        <v>24</v>
      </c>
      <c r="B256" s="792" t="s">
        <v>549</v>
      </c>
      <c r="C256" s="793" t="s">
        <v>539</v>
      </c>
      <c r="D256" s="833"/>
      <c r="E256" s="829">
        <f>E383+E498</f>
        <v>0</v>
      </c>
      <c r="F256" s="830">
        <f>E256+D256</f>
        <v>0</v>
      </c>
      <c r="G256" s="829">
        <f>G383+G498</f>
        <v>0</v>
      </c>
      <c r="H256" s="830">
        <f>G256+F256</f>
        <v>0</v>
      </c>
      <c r="I256" s="829">
        <f>I383+I498</f>
        <v>0</v>
      </c>
      <c r="J256" s="830">
        <f>I256+H256</f>
        <v>0</v>
      </c>
      <c r="K256" s="829">
        <f>K383+K498</f>
        <v>0</v>
      </c>
      <c r="L256" s="829">
        <f>L383+L498</f>
        <v>0</v>
      </c>
      <c r="N256" s="840"/>
    </row>
    <row r="257" spans="1:14" s="725" customFormat="1" ht="17.25" customHeight="1" thickBot="1">
      <c r="A257" s="591">
        <v>25</v>
      </c>
      <c r="B257" s="841" t="s">
        <v>563</v>
      </c>
      <c r="C257" s="591" t="s">
        <v>550</v>
      </c>
      <c r="D257" s="825">
        <f aca="true" t="shared" si="93" ref="D257:J257">D246+D233</f>
        <v>265328</v>
      </c>
      <c r="E257" s="826">
        <f t="shared" si="93"/>
        <v>52771</v>
      </c>
      <c r="F257" s="827">
        <f t="shared" si="93"/>
        <v>318099</v>
      </c>
      <c r="G257" s="826">
        <f t="shared" si="93"/>
        <v>35082</v>
      </c>
      <c r="H257" s="827">
        <f t="shared" si="93"/>
        <v>353181</v>
      </c>
      <c r="I257" s="826">
        <f t="shared" si="93"/>
        <v>40251</v>
      </c>
      <c r="J257" s="827">
        <f t="shared" si="93"/>
        <v>393432</v>
      </c>
      <c r="K257" s="833"/>
      <c r="L257" s="833"/>
      <c r="N257" s="840"/>
    </row>
    <row r="258" spans="1:12" s="742" customFormat="1" ht="30" customHeight="1" thickBot="1">
      <c r="A258" s="737">
        <v>26</v>
      </c>
      <c r="B258" s="738" t="s">
        <v>564</v>
      </c>
      <c r="C258" s="797" t="s">
        <v>551</v>
      </c>
      <c r="D258" s="825">
        <v>0</v>
      </c>
      <c r="E258" s="825">
        <v>0</v>
      </c>
      <c r="F258" s="842">
        <v>0</v>
      </c>
      <c r="G258" s="825">
        <v>0</v>
      </c>
      <c r="H258" s="842">
        <v>0</v>
      </c>
      <c r="I258" s="825">
        <v>0</v>
      </c>
      <c r="J258" s="842">
        <v>0</v>
      </c>
      <c r="K258" s="825">
        <f>K400+K515</f>
        <v>0</v>
      </c>
      <c r="L258" s="825">
        <f>L400+L515</f>
        <v>0</v>
      </c>
    </row>
    <row r="259" spans="1:12" s="742" customFormat="1" ht="17.25" customHeight="1" thickBot="1">
      <c r="A259" s="737">
        <v>27</v>
      </c>
      <c r="B259" s="738" t="s">
        <v>4</v>
      </c>
      <c r="C259" s="739" t="s">
        <v>413</v>
      </c>
      <c r="D259" s="825">
        <f aca="true" t="shared" si="94" ref="D259:J259">D260+D261</f>
        <v>0</v>
      </c>
      <c r="E259" s="826">
        <f t="shared" si="94"/>
        <v>0</v>
      </c>
      <c r="F259" s="827">
        <f t="shared" si="94"/>
        <v>0</v>
      </c>
      <c r="G259" s="826">
        <f t="shared" si="94"/>
        <v>0</v>
      </c>
      <c r="H259" s="827">
        <f t="shared" si="94"/>
        <v>0</v>
      </c>
      <c r="I259" s="826">
        <f t="shared" si="94"/>
        <v>0</v>
      </c>
      <c r="J259" s="827">
        <f t="shared" si="94"/>
        <v>0</v>
      </c>
      <c r="K259" s="825"/>
      <c r="L259" s="825"/>
    </row>
    <row r="260" spans="1:12" s="725" customFormat="1" ht="17.25" customHeight="1" thickBot="1">
      <c r="A260" s="843">
        <v>28</v>
      </c>
      <c r="B260" s="844" t="s">
        <v>6</v>
      </c>
      <c r="C260" s="810" t="s">
        <v>414</v>
      </c>
      <c r="D260" s="845"/>
      <c r="E260" s="846"/>
      <c r="F260" s="847"/>
      <c r="G260" s="846"/>
      <c r="H260" s="847"/>
      <c r="I260" s="846"/>
      <c r="J260" s="847"/>
      <c r="K260" s="848"/>
      <c r="L260" s="848"/>
    </row>
    <row r="261" spans="1:12" s="725" customFormat="1" ht="17.25" customHeight="1" thickBot="1">
      <c r="A261" s="791">
        <v>29</v>
      </c>
      <c r="B261" s="792" t="s">
        <v>31</v>
      </c>
      <c r="C261" s="793" t="s">
        <v>415</v>
      </c>
      <c r="D261" s="837"/>
      <c r="E261" s="838"/>
      <c r="F261" s="849"/>
      <c r="G261" s="838"/>
      <c r="H261" s="849"/>
      <c r="I261" s="838"/>
      <c r="J261" s="849"/>
      <c r="K261" s="848"/>
      <c r="L261" s="848"/>
    </row>
    <row r="262" spans="1:12" s="725" customFormat="1" ht="17.25" customHeight="1" thickBot="1">
      <c r="A262" s="737">
        <v>30</v>
      </c>
      <c r="B262" s="738" t="s">
        <v>61</v>
      </c>
      <c r="C262" s="739" t="s">
        <v>561</v>
      </c>
      <c r="D262" s="825">
        <f aca="true" t="shared" si="95" ref="D262:J262">D263+D268</f>
        <v>0</v>
      </c>
      <c r="E262" s="826">
        <f t="shared" si="95"/>
        <v>0</v>
      </c>
      <c r="F262" s="827">
        <f t="shared" si="95"/>
        <v>0</v>
      </c>
      <c r="G262" s="826">
        <f t="shared" si="95"/>
        <v>0</v>
      </c>
      <c r="H262" s="827">
        <f t="shared" si="95"/>
        <v>0</v>
      </c>
      <c r="I262" s="826">
        <f t="shared" si="95"/>
        <v>0</v>
      </c>
      <c r="J262" s="827">
        <f t="shared" si="95"/>
        <v>0</v>
      </c>
      <c r="K262" s="825">
        <f>K389+K504</f>
        <v>0</v>
      </c>
      <c r="L262" s="825">
        <f>L389+L504</f>
        <v>0</v>
      </c>
    </row>
    <row r="263" spans="1:12" s="742" customFormat="1" ht="17.25" customHeight="1">
      <c r="A263" s="745">
        <v>31</v>
      </c>
      <c r="B263" s="746" t="s">
        <v>6</v>
      </c>
      <c r="C263" s="764" t="s">
        <v>411</v>
      </c>
      <c r="D263" s="850">
        <f aca="true" t="shared" si="96" ref="D263:J263">D264+D265</f>
        <v>0</v>
      </c>
      <c r="E263" s="851">
        <f t="shared" si="96"/>
        <v>0</v>
      </c>
      <c r="F263" s="852">
        <f t="shared" si="96"/>
        <v>0</v>
      </c>
      <c r="G263" s="851">
        <f t="shared" si="96"/>
        <v>0</v>
      </c>
      <c r="H263" s="852">
        <f t="shared" si="96"/>
        <v>0</v>
      </c>
      <c r="I263" s="851">
        <f t="shared" si="96"/>
        <v>0</v>
      </c>
      <c r="J263" s="852">
        <f t="shared" si="96"/>
        <v>0</v>
      </c>
      <c r="K263" s="850">
        <f>K390+K505</f>
        <v>0</v>
      </c>
      <c r="L263" s="850">
        <f>L390+L505</f>
        <v>0</v>
      </c>
    </row>
    <row r="264" spans="1:12" s="725" customFormat="1" ht="17.25" customHeight="1">
      <c r="A264" s="750">
        <v>32</v>
      </c>
      <c r="B264" s="751" t="s">
        <v>7</v>
      </c>
      <c r="C264" s="758" t="s">
        <v>553</v>
      </c>
      <c r="D264" s="834"/>
      <c r="E264" s="835"/>
      <c r="F264" s="853"/>
      <c r="G264" s="835"/>
      <c r="H264" s="853"/>
      <c r="I264" s="835"/>
      <c r="J264" s="853"/>
      <c r="K264" s="833"/>
      <c r="L264" s="833"/>
    </row>
    <row r="265" spans="1:12" s="725" customFormat="1" ht="17.25" customHeight="1">
      <c r="A265" s="750">
        <v>33</v>
      </c>
      <c r="B265" s="751" t="s">
        <v>10</v>
      </c>
      <c r="C265" s="758" t="s">
        <v>554</v>
      </c>
      <c r="D265" s="834"/>
      <c r="E265" s="835"/>
      <c r="F265" s="853"/>
      <c r="G265" s="835"/>
      <c r="H265" s="853"/>
      <c r="I265" s="835"/>
      <c r="J265" s="853"/>
      <c r="K265" s="833"/>
      <c r="L265" s="833"/>
    </row>
    <row r="266" spans="1:12" s="742" customFormat="1" ht="17.25" customHeight="1">
      <c r="A266" s="754">
        <v>34</v>
      </c>
      <c r="B266" s="813" t="s">
        <v>31</v>
      </c>
      <c r="C266" s="854" t="s">
        <v>412</v>
      </c>
      <c r="D266" s="855">
        <f aca="true" t="shared" si="97" ref="D266:J266">D267+D268</f>
        <v>0</v>
      </c>
      <c r="E266" s="856">
        <f t="shared" si="97"/>
        <v>0</v>
      </c>
      <c r="F266" s="857">
        <f t="shared" si="97"/>
        <v>0</v>
      </c>
      <c r="G266" s="856">
        <f t="shared" si="97"/>
        <v>0</v>
      </c>
      <c r="H266" s="857">
        <f t="shared" si="97"/>
        <v>0</v>
      </c>
      <c r="I266" s="856">
        <f t="shared" si="97"/>
        <v>0</v>
      </c>
      <c r="J266" s="857">
        <f t="shared" si="97"/>
        <v>0</v>
      </c>
      <c r="K266" s="858"/>
      <c r="L266" s="858"/>
    </row>
    <row r="267" spans="1:12" s="725" customFormat="1" ht="17.25" customHeight="1">
      <c r="A267" s="750">
        <v>35</v>
      </c>
      <c r="B267" s="751" t="s">
        <v>33</v>
      </c>
      <c r="C267" s="758" t="s">
        <v>553</v>
      </c>
      <c r="D267" s="834"/>
      <c r="E267" s="833"/>
      <c r="F267" s="859"/>
      <c r="G267" s="833"/>
      <c r="H267" s="859"/>
      <c r="I267" s="833"/>
      <c r="J267" s="859"/>
      <c r="K267" s="833"/>
      <c r="L267" s="833"/>
    </row>
    <row r="268" spans="1:12" s="725" customFormat="1" ht="17.25" customHeight="1" thickBot="1">
      <c r="A268" s="791">
        <v>36</v>
      </c>
      <c r="B268" s="751" t="s">
        <v>555</v>
      </c>
      <c r="C268" s="758" t="s">
        <v>554</v>
      </c>
      <c r="D268" s="837"/>
      <c r="E268" s="837"/>
      <c r="F268" s="849"/>
      <c r="G268" s="837"/>
      <c r="H268" s="849"/>
      <c r="I268" s="837"/>
      <c r="J268" s="849"/>
      <c r="K268" s="837">
        <f>K391+K506</f>
        <v>0</v>
      </c>
      <c r="L268" s="837">
        <f>L391+L506</f>
        <v>0</v>
      </c>
    </row>
    <row r="269" spans="1:12" s="725" customFormat="1" ht="17.25" customHeight="1" thickBot="1">
      <c r="A269" s="737">
        <v>37</v>
      </c>
      <c r="B269" s="738" t="s">
        <v>64</v>
      </c>
      <c r="C269" s="739" t="s">
        <v>556</v>
      </c>
      <c r="D269" s="825">
        <v>0</v>
      </c>
      <c r="E269" s="826">
        <v>0</v>
      </c>
      <c r="F269" s="827">
        <v>0</v>
      </c>
      <c r="G269" s="826">
        <v>0</v>
      </c>
      <c r="H269" s="827">
        <v>0</v>
      </c>
      <c r="I269" s="826">
        <v>0</v>
      </c>
      <c r="J269" s="827">
        <v>0</v>
      </c>
      <c r="K269" s="860"/>
      <c r="L269" s="860"/>
    </row>
    <row r="270" spans="1:12" s="789" customFormat="1" ht="17.25" customHeight="1" thickBot="1">
      <c r="A270" s="737">
        <v>38</v>
      </c>
      <c r="B270" s="738"/>
      <c r="C270" s="739" t="s">
        <v>597</v>
      </c>
      <c r="D270" s="861">
        <f aca="true" t="shared" si="98" ref="D270:J270">D259+D262+D269</f>
        <v>0</v>
      </c>
      <c r="E270" s="862">
        <f t="shared" si="98"/>
        <v>0</v>
      </c>
      <c r="F270" s="863">
        <f t="shared" si="98"/>
        <v>0</v>
      </c>
      <c r="G270" s="862">
        <f t="shared" si="98"/>
        <v>0</v>
      </c>
      <c r="H270" s="863">
        <f t="shared" si="98"/>
        <v>0</v>
      </c>
      <c r="I270" s="862">
        <f t="shared" si="98"/>
        <v>0</v>
      </c>
      <c r="J270" s="863">
        <f t="shared" si="98"/>
        <v>0</v>
      </c>
      <c r="K270" s="864"/>
      <c r="L270" s="865"/>
    </row>
    <row r="271" spans="1:12" s="725" customFormat="1" ht="17.25" customHeight="1" hidden="1">
      <c r="A271" s="866">
        <v>24</v>
      </c>
      <c r="B271" s="738" t="s">
        <v>68</v>
      </c>
      <c r="C271" s="739" t="s">
        <v>299</v>
      </c>
      <c r="D271" s="861">
        <f>D393+D508</f>
        <v>0</v>
      </c>
      <c r="E271" s="825" t="e">
        <f>E233+E246+#REF!+E258+E262</f>
        <v>#REF!</v>
      </c>
      <c r="F271" s="842" t="e">
        <f>F233+F246+#REF!+F258+F262</f>
        <v>#REF!</v>
      </c>
      <c r="G271" s="825" t="e">
        <f>G233+G246+#REF!+G258+G262</f>
        <v>#REF!</v>
      </c>
      <c r="H271" s="842" t="e">
        <f>H233+H246+#REF!+H258+H262</f>
        <v>#REF!</v>
      </c>
      <c r="I271" s="825" t="e">
        <f>I233+I246+#REF!+I258+I262</f>
        <v>#REF!</v>
      </c>
      <c r="J271" s="842" t="e">
        <f>J233+J246+#REF!+J258+J262</f>
        <v>#REF!</v>
      </c>
      <c r="K271" s="825" t="e">
        <f>K233+K246+#REF!+K258+K262</f>
        <v>#REF!</v>
      </c>
      <c r="L271" s="825" t="e">
        <f>L233+L246+#REF!+L258+L262</f>
        <v>#REF!</v>
      </c>
    </row>
    <row r="272" spans="1:12" s="725" customFormat="1" ht="17.25" customHeight="1" thickBot="1">
      <c r="A272" s="737">
        <v>39</v>
      </c>
      <c r="B272" s="867" t="s">
        <v>557</v>
      </c>
      <c r="C272" s="647"/>
      <c r="D272" s="861">
        <f aca="true" t="shared" si="99" ref="D272:J272">D257+D270</f>
        <v>265328</v>
      </c>
      <c r="E272" s="862">
        <f t="shared" si="99"/>
        <v>52771</v>
      </c>
      <c r="F272" s="863">
        <f t="shared" si="99"/>
        <v>318099</v>
      </c>
      <c r="G272" s="862">
        <f t="shared" si="99"/>
        <v>35082</v>
      </c>
      <c r="H272" s="863">
        <f t="shared" si="99"/>
        <v>353181</v>
      </c>
      <c r="I272" s="862">
        <f t="shared" si="99"/>
        <v>40251</v>
      </c>
      <c r="J272" s="863">
        <f t="shared" si="99"/>
        <v>393432</v>
      </c>
      <c r="K272" s="825" t="e">
        <f>K234+K247+#REF!+K262+K263</f>
        <v>#VALUE!</v>
      </c>
      <c r="L272" s="825" t="e">
        <f>L234+L247+#REF!+L262+L263</f>
        <v>#VALUE!</v>
      </c>
    </row>
    <row r="273" spans="2:12" ht="17.25" customHeight="1">
      <c r="B273" s="467"/>
      <c r="C273" s="174"/>
      <c r="D273" s="174"/>
      <c r="E273" s="174"/>
      <c r="F273" s="559"/>
      <c r="G273" s="174"/>
      <c r="H273" s="559"/>
      <c r="I273" s="174"/>
      <c r="J273" s="559"/>
      <c r="K273" s="174"/>
      <c r="L273" s="174"/>
    </row>
    <row r="274" spans="1:12" ht="17.25" customHeight="1">
      <c r="A274" s="146" t="s">
        <v>583</v>
      </c>
      <c r="B274" s="148"/>
      <c r="C274" s="147"/>
      <c r="D274" s="147"/>
      <c r="E274" s="147"/>
      <c r="F274" s="560"/>
      <c r="G274" s="147"/>
      <c r="H274" s="560"/>
      <c r="I274" s="147"/>
      <c r="J274" s="560"/>
      <c r="K274" s="147"/>
      <c r="L274" s="147"/>
    </row>
    <row r="275" ht="17.25" customHeight="1">
      <c r="A275" s="146" t="s">
        <v>611</v>
      </c>
    </row>
    <row r="276" spans="1:12" ht="17.25" customHeight="1">
      <c r="A276" s="147"/>
      <c r="B276" s="148"/>
      <c r="C276" s="147"/>
      <c r="D276" s="147"/>
      <c r="E276" s="147"/>
      <c r="F276" s="560"/>
      <c r="G276" s="147"/>
      <c r="H276" s="560"/>
      <c r="I276" s="147"/>
      <c r="J276" s="560"/>
      <c r="K276" s="147"/>
      <c r="L276" s="147"/>
    </row>
    <row r="277" spans="1:10" ht="17.25" customHeight="1">
      <c r="A277" s="929" t="s">
        <v>378</v>
      </c>
      <c r="B277" s="929"/>
      <c r="C277" s="929"/>
      <c r="D277" s="929"/>
      <c r="E277" s="930"/>
      <c r="F277" s="930"/>
      <c r="G277" s="930"/>
      <c r="H277" s="930"/>
      <c r="I277" s="930"/>
      <c r="J277" s="146"/>
    </row>
    <row r="278" spans="1:12" ht="17.25" customHeight="1">
      <c r="A278" s="147"/>
      <c r="B278" s="148"/>
      <c r="C278" s="149"/>
      <c r="D278" s="149"/>
      <c r="E278" s="149"/>
      <c r="F278" s="560"/>
      <c r="G278" s="149"/>
      <c r="H278" s="560"/>
      <c r="I278" s="149"/>
      <c r="J278" s="560"/>
      <c r="K278" s="149"/>
      <c r="L278" s="149"/>
    </row>
    <row r="279" spans="1:10" ht="17.25" customHeight="1" thickBot="1">
      <c r="A279" s="926" t="s">
        <v>0</v>
      </c>
      <c r="B279" s="926"/>
      <c r="C279" s="926"/>
      <c r="D279" s="926"/>
      <c r="E279" s="927"/>
      <c r="F279" s="927"/>
      <c r="G279" s="928"/>
      <c r="H279" s="928"/>
      <c r="I279" s="928"/>
      <c r="J279" s="146"/>
    </row>
    <row r="280" spans="1:12" ht="17.25" customHeight="1" thickBot="1">
      <c r="A280" s="404" t="s">
        <v>1</v>
      </c>
      <c r="B280" s="405"/>
      <c r="C280" s="539" t="s">
        <v>2</v>
      </c>
      <c r="D280" s="145" t="s">
        <v>3</v>
      </c>
      <c r="E280" s="145" t="s">
        <v>231</v>
      </c>
      <c r="F280" s="561" t="s">
        <v>232</v>
      </c>
      <c r="G280" s="145" t="s">
        <v>239</v>
      </c>
      <c r="H280" s="561" t="s">
        <v>232</v>
      </c>
      <c r="I280" s="145" t="s">
        <v>240</v>
      </c>
      <c r="J280" s="561" t="s">
        <v>232</v>
      </c>
      <c r="K280" s="145" t="s">
        <v>251</v>
      </c>
      <c r="L280" s="145" t="s">
        <v>232</v>
      </c>
    </row>
    <row r="281" spans="1:12" s="153" customFormat="1" ht="17.25" customHeight="1" thickBot="1">
      <c r="A281" s="150">
        <v>1</v>
      </c>
      <c r="B281" s="151" t="s">
        <v>4</v>
      </c>
      <c r="C281" s="519" t="s">
        <v>5</v>
      </c>
      <c r="D281" s="152">
        <f aca="true" t="shared" si="100" ref="D281:J281">D282+D298+D320+D314</f>
        <v>210</v>
      </c>
      <c r="E281" s="506">
        <f t="shared" si="100"/>
        <v>0</v>
      </c>
      <c r="F281" s="506">
        <f t="shared" si="100"/>
        <v>210</v>
      </c>
      <c r="G281" s="506">
        <f t="shared" si="100"/>
        <v>299</v>
      </c>
      <c r="H281" s="506">
        <f t="shared" si="100"/>
        <v>509</v>
      </c>
      <c r="I281" s="506">
        <f t="shared" si="100"/>
        <v>16</v>
      </c>
      <c r="J281" s="506">
        <f t="shared" si="100"/>
        <v>525</v>
      </c>
      <c r="K281" s="152">
        <f>K282+K298</f>
        <v>0</v>
      </c>
      <c r="L281" s="152">
        <f>L282+L298</f>
        <v>0</v>
      </c>
    </row>
    <row r="282" spans="1:12" ht="17.25" customHeight="1" thickBot="1">
      <c r="A282" s="150">
        <v>2</v>
      </c>
      <c r="B282" s="151" t="s">
        <v>6</v>
      </c>
      <c r="C282" s="519" t="s">
        <v>514</v>
      </c>
      <c r="D282" s="152">
        <f aca="true" t="shared" si="101" ref="D282:J282">D283+D285+D292+D296</f>
        <v>0</v>
      </c>
      <c r="E282" s="506">
        <f t="shared" si="101"/>
        <v>0</v>
      </c>
      <c r="F282" s="506">
        <f t="shared" si="101"/>
        <v>0</v>
      </c>
      <c r="G282" s="506">
        <f t="shared" si="101"/>
        <v>0</v>
      </c>
      <c r="H282" s="506">
        <f t="shared" si="101"/>
        <v>0</v>
      </c>
      <c r="I282" s="506">
        <f t="shared" si="101"/>
        <v>16</v>
      </c>
      <c r="J282" s="506">
        <f t="shared" si="101"/>
        <v>16</v>
      </c>
      <c r="K282" s="276">
        <f aca="true" t="shared" si="102" ref="K282:L294">K421+K535</f>
        <v>0</v>
      </c>
      <c r="L282" s="276">
        <f t="shared" si="102"/>
        <v>0</v>
      </c>
    </row>
    <row r="283" spans="1:12" s="153" customFormat="1" ht="17.25" customHeight="1">
      <c r="A283" s="470">
        <v>3</v>
      </c>
      <c r="B283" s="275" t="s">
        <v>7</v>
      </c>
      <c r="C283" s="540" t="s">
        <v>515</v>
      </c>
      <c r="D283" s="276">
        <f aca="true" t="shared" si="103" ref="D283:J283">D284</f>
        <v>0</v>
      </c>
      <c r="E283" s="507">
        <f t="shared" si="103"/>
        <v>0</v>
      </c>
      <c r="F283" s="507">
        <f t="shared" si="103"/>
        <v>0</v>
      </c>
      <c r="G283" s="507">
        <f t="shared" si="103"/>
        <v>0</v>
      </c>
      <c r="H283" s="507">
        <f t="shared" si="103"/>
        <v>0</v>
      </c>
      <c r="I283" s="507">
        <f t="shared" si="103"/>
        <v>0</v>
      </c>
      <c r="J283" s="507">
        <f t="shared" si="103"/>
        <v>0</v>
      </c>
      <c r="K283" s="158">
        <f t="shared" si="102"/>
        <v>0</v>
      </c>
      <c r="L283" s="158">
        <f t="shared" si="102"/>
        <v>0</v>
      </c>
    </row>
    <row r="284" spans="1:12" ht="17.25" customHeight="1">
      <c r="A284" s="458">
        <v>4</v>
      </c>
      <c r="B284" s="154" t="s">
        <v>8</v>
      </c>
      <c r="C284" s="541" t="s">
        <v>9</v>
      </c>
      <c r="D284" s="155"/>
      <c r="E284" s="155"/>
      <c r="F284" s="155">
        <f>D284+E284</f>
        <v>0</v>
      </c>
      <c r="G284" s="155"/>
      <c r="H284" s="155">
        <f>F284+G284</f>
        <v>0</v>
      </c>
      <c r="I284" s="155"/>
      <c r="J284" s="155">
        <f>H284+I284</f>
        <v>0</v>
      </c>
      <c r="K284" s="155">
        <f t="shared" si="102"/>
        <v>0</v>
      </c>
      <c r="L284" s="155">
        <f t="shared" si="102"/>
        <v>0</v>
      </c>
    </row>
    <row r="285" spans="1:12" s="153" customFormat="1" ht="17.25" customHeight="1">
      <c r="A285" s="156">
        <v>5</v>
      </c>
      <c r="B285" s="157" t="s">
        <v>10</v>
      </c>
      <c r="C285" s="542" t="s">
        <v>516</v>
      </c>
      <c r="D285" s="158">
        <f aca="true" t="shared" si="104" ref="D285:J285">D286+D287+D288+D289+D290+D291</f>
        <v>0</v>
      </c>
      <c r="E285" s="509">
        <f t="shared" si="104"/>
        <v>0</v>
      </c>
      <c r="F285" s="509">
        <f t="shared" si="104"/>
        <v>0</v>
      </c>
      <c r="G285" s="509">
        <f t="shared" si="104"/>
        <v>0</v>
      </c>
      <c r="H285" s="509">
        <f t="shared" si="104"/>
        <v>0</v>
      </c>
      <c r="I285" s="509">
        <f t="shared" si="104"/>
        <v>0</v>
      </c>
      <c r="J285" s="509">
        <f t="shared" si="104"/>
        <v>0</v>
      </c>
      <c r="K285" s="158">
        <f t="shared" si="102"/>
        <v>0</v>
      </c>
      <c r="L285" s="158">
        <f t="shared" si="102"/>
        <v>0</v>
      </c>
    </row>
    <row r="286" spans="1:12" ht="17.25" customHeight="1">
      <c r="A286" s="458">
        <v>6</v>
      </c>
      <c r="B286" s="154" t="s">
        <v>11</v>
      </c>
      <c r="C286" s="521" t="s">
        <v>12</v>
      </c>
      <c r="D286" s="155"/>
      <c r="E286" s="155"/>
      <c r="F286" s="155">
        <f aca="true" t="shared" si="105" ref="F286:F291">D286+E286</f>
        <v>0</v>
      </c>
      <c r="G286" s="155"/>
      <c r="H286" s="155">
        <f aca="true" t="shared" si="106" ref="H286:H291">F286+G286</f>
        <v>0</v>
      </c>
      <c r="I286" s="155"/>
      <c r="J286" s="155">
        <f aca="true" t="shared" si="107" ref="J286:J291">H286+I286</f>
        <v>0</v>
      </c>
      <c r="K286" s="155">
        <f t="shared" si="102"/>
        <v>0</v>
      </c>
      <c r="L286" s="155">
        <f t="shared" si="102"/>
        <v>0</v>
      </c>
    </row>
    <row r="287" spans="1:12" ht="17.25" customHeight="1">
      <c r="A287" s="458">
        <v>7</v>
      </c>
      <c r="B287" s="154" t="s">
        <v>13</v>
      </c>
      <c r="C287" s="541" t="s">
        <v>14</v>
      </c>
      <c r="D287" s="155"/>
      <c r="E287" s="155"/>
      <c r="F287" s="155">
        <f t="shared" si="105"/>
        <v>0</v>
      </c>
      <c r="G287" s="155"/>
      <c r="H287" s="155">
        <f t="shared" si="106"/>
        <v>0</v>
      </c>
      <c r="I287" s="155"/>
      <c r="J287" s="155">
        <f t="shared" si="107"/>
        <v>0</v>
      </c>
      <c r="K287" s="155">
        <f t="shared" si="102"/>
        <v>0</v>
      </c>
      <c r="L287" s="155">
        <f t="shared" si="102"/>
        <v>0</v>
      </c>
    </row>
    <row r="288" spans="1:12" ht="17.25" customHeight="1">
      <c r="A288" s="458">
        <v>8</v>
      </c>
      <c r="B288" s="154" t="s">
        <v>15</v>
      </c>
      <c r="C288" s="521" t="s">
        <v>16</v>
      </c>
      <c r="D288" s="155"/>
      <c r="E288" s="155"/>
      <c r="F288" s="155">
        <f t="shared" si="105"/>
        <v>0</v>
      </c>
      <c r="G288" s="155"/>
      <c r="H288" s="155">
        <f t="shared" si="106"/>
        <v>0</v>
      </c>
      <c r="I288" s="155"/>
      <c r="J288" s="155">
        <f t="shared" si="107"/>
        <v>0</v>
      </c>
      <c r="K288" s="155">
        <f t="shared" si="102"/>
        <v>0</v>
      </c>
      <c r="L288" s="155">
        <f t="shared" si="102"/>
        <v>0</v>
      </c>
    </row>
    <row r="289" spans="1:12" ht="17.25" customHeight="1">
      <c r="A289" s="458">
        <v>9</v>
      </c>
      <c r="B289" s="154" t="s">
        <v>17</v>
      </c>
      <c r="C289" s="521" t="s">
        <v>18</v>
      </c>
      <c r="D289" s="155"/>
      <c r="E289" s="155"/>
      <c r="F289" s="155">
        <f t="shared" si="105"/>
        <v>0</v>
      </c>
      <c r="G289" s="155"/>
      <c r="H289" s="155">
        <f t="shared" si="106"/>
        <v>0</v>
      </c>
      <c r="I289" s="155"/>
      <c r="J289" s="155">
        <f t="shared" si="107"/>
        <v>0</v>
      </c>
      <c r="K289" s="155">
        <f t="shared" si="102"/>
        <v>0</v>
      </c>
      <c r="L289" s="155">
        <f t="shared" si="102"/>
        <v>0</v>
      </c>
    </row>
    <row r="290" spans="1:12" ht="17.25" customHeight="1">
      <c r="A290" s="458">
        <v>10</v>
      </c>
      <c r="B290" s="154" t="s">
        <v>19</v>
      </c>
      <c r="C290" s="521" t="s">
        <v>20</v>
      </c>
      <c r="D290" s="155"/>
      <c r="E290" s="155"/>
      <c r="F290" s="155">
        <f t="shared" si="105"/>
        <v>0</v>
      </c>
      <c r="G290" s="155"/>
      <c r="H290" s="155">
        <f t="shared" si="106"/>
        <v>0</v>
      </c>
      <c r="I290" s="155"/>
      <c r="J290" s="155">
        <f t="shared" si="107"/>
        <v>0</v>
      </c>
      <c r="K290" s="155">
        <f t="shared" si="102"/>
        <v>0</v>
      </c>
      <c r="L290" s="155">
        <f t="shared" si="102"/>
        <v>0</v>
      </c>
    </row>
    <row r="291" spans="1:12" ht="17.25" customHeight="1">
      <c r="A291" s="458">
        <v>11</v>
      </c>
      <c r="B291" s="154" t="s">
        <v>21</v>
      </c>
      <c r="C291" s="521" t="s">
        <v>22</v>
      </c>
      <c r="D291" s="155"/>
      <c r="E291" s="155"/>
      <c r="F291" s="155">
        <f t="shared" si="105"/>
        <v>0</v>
      </c>
      <c r="G291" s="155"/>
      <c r="H291" s="155">
        <f t="shared" si="106"/>
        <v>0</v>
      </c>
      <c r="I291" s="155"/>
      <c r="J291" s="155">
        <f t="shared" si="107"/>
        <v>0</v>
      </c>
      <c r="K291" s="155">
        <f t="shared" si="102"/>
        <v>0</v>
      </c>
      <c r="L291" s="155">
        <f t="shared" si="102"/>
        <v>0</v>
      </c>
    </row>
    <row r="292" spans="1:12" s="153" customFormat="1" ht="17.25" customHeight="1">
      <c r="A292" s="156">
        <v>13</v>
      </c>
      <c r="B292" s="157" t="s">
        <v>23</v>
      </c>
      <c r="C292" s="542" t="s">
        <v>517</v>
      </c>
      <c r="D292" s="158">
        <f aca="true" t="shared" si="108" ref="D292:J292">D293+D294</f>
        <v>0</v>
      </c>
      <c r="E292" s="509">
        <f t="shared" si="108"/>
        <v>0</v>
      </c>
      <c r="F292" s="509">
        <f t="shared" si="108"/>
        <v>0</v>
      </c>
      <c r="G292" s="509">
        <f t="shared" si="108"/>
        <v>0</v>
      </c>
      <c r="H292" s="509">
        <f t="shared" si="108"/>
        <v>0</v>
      </c>
      <c r="I292" s="509">
        <f t="shared" si="108"/>
        <v>0</v>
      </c>
      <c r="J292" s="509">
        <f t="shared" si="108"/>
        <v>0</v>
      </c>
      <c r="K292" s="158">
        <f t="shared" si="102"/>
        <v>0</v>
      </c>
      <c r="L292" s="158">
        <f t="shared" si="102"/>
        <v>0</v>
      </c>
    </row>
    <row r="293" spans="1:12" ht="17.25" customHeight="1">
      <c r="A293" s="458">
        <v>14</v>
      </c>
      <c r="B293" s="154" t="s">
        <v>24</v>
      </c>
      <c r="C293" s="521" t="s">
        <v>25</v>
      </c>
      <c r="D293" s="155"/>
      <c r="E293" s="155"/>
      <c r="F293" s="155">
        <f>D293+E293</f>
        <v>0</v>
      </c>
      <c r="G293" s="155"/>
      <c r="H293" s="155">
        <f>F293+G293</f>
        <v>0</v>
      </c>
      <c r="I293" s="155"/>
      <c r="J293" s="155">
        <f>H293+I293</f>
        <v>0</v>
      </c>
      <c r="K293" s="155">
        <f t="shared" si="102"/>
        <v>0</v>
      </c>
      <c r="L293" s="155">
        <f t="shared" si="102"/>
        <v>0</v>
      </c>
    </row>
    <row r="294" spans="1:12" ht="17.25" customHeight="1">
      <c r="A294" s="458">
        <v>15</v>
      </c>
      <c r="B294" s="154" t="s">
        <v>26</v>
      </c>
      <c r="C294" s="521" t="s">
        <v>27</v>
      </c>
      <c r="D294" s="155"/>
      <c r="E294" s="155"/>
      <c r="F294" s="155">
        <f>D294+E294</f>
        <v>0</v>
      </c>
      <c r="G294" s="155"/>
      <c r="H294" s="155">
        <f>F294+G294</f>
        <v>0</v>
      </c>
      <c r="I294" s="155"/>
      <c r="J294" s="155">
        <f>H294+I294</f>
        <v>0</v>
      </c>
      <c r="K294" s="155">
        <f t="shared" si="102"/>
        <v>0</v>
      </c>
      <c r="L294" s="155">
        <f t="shared" si="102"/>
        <v>0</v>
      </c>
    </row>
    <row r="295" spans="1:12" ht="17.25" customHeight="1">
      <c r="A295" s="458"/>
      <c r="B295" s="868" t="s">
        <v>616</v>
      </c>
      <c r="C295" s="8" t="s">
        <v>617</v>
      </c>
      <c r="D295" s="155"/>
      <c r="E295" s="508"/>
      <c r="F295" s="155">
        <f>D295+E295</f>
        <v>0</v>
      </c>
      <c r="G295" s="508"/>
      <c r="H295" s="155">
        <f>F295+G295</f>
        <v>0</v>
      </c>
      <c r="I295" s="155"/>
      <c r="J295" s="155">
        <f>H295+I295</f>
        <v>0</v>
      </c>
      <c r="K295" s="155"/>
      <c r="L295" s="155"/>
    </row>
    <row r="296" spans="1:12" s="153" customFormat="1" ht="17.25" customHeight="1">
      <c r="A296" s="156">
        <v>16</v>
      </c>
      <c r="B296" s="157" t="s">
        <v>28</v>
      </c>
      <c r="C296" s="542" t="s">
        <v>518</v>
      </c>
      <c r="D296" s="158">
        <f aca="true" t="shared" si="109" ref="D296:J296">D297</f>
        <v>0</v>
      </c>
      <c r="E296" s="509">
        <f t="shared" si="109"/>
        <v>0</v>
      </c>
      <c r="F296" s="509">
        <f t="shared" si="109"/>
        <v>0</v>
      </c>
      <c r="G296" s="509">
        <f t="shared" si="109"/>
        <v>0</v>
      </c>
      <c r="H296" s="509">
        <f t="shared" si="109"/>
        <v>0</v>
      </c>
      <c r="I296" s="509">
        <f t="shared" si="109"/>
        <v>16</v>
      </c>
      <c r="J296" s="509">
        <f t="shared" si="109"/>
        <v>16</v>
      </c>
      <c r="K296" s="158">
        <f aca="true" t="shared" si="110" ref="K296:L300">K434+K548</f>
        <v>0</v>
      </c>
      <c r="L296" s="158">
        <f t="shared" si="110"/>
        <v>0</v>
      </c>
    </row>
    <row r="297" spans="1:12" ht="17.25" customHeight="1" thickBot="1">
      <c r="A297" s="471">
        <v>17</v>
      </c>
      <c r="B297" s="159" t="s">
        <v>29</v>
      </c>
      <c r="C297" s="522" t="s">
        <v>30</v>
      </c>
      <c r="D297" s="580"/>
      <c r="E297" s="155"/>
      <c r="F297" s="155">
        <f>D297+E297</f>
        <v>0</v>
      </c>
      <c r="G297" s="155"/>
      <c r="H297" s="155">
        <f>F297+G297</f>
        <v>0</v>
      </c>
      <c r="I297" s="155">
        <v>16</v>
      </c>
      <c r="J297" s="155">
        <f>H297+I297</f>
        <v>16</v>
      </c>
      <c r="K297" s="155">
        <f t="shared" si="110"/>
        <v>0</v>
      </c>
      <c r="L297" s="155">
        <f t="shared" si="110"/>
        <v>0</v>
      </c>
    </row>
    <row r="298" spans="1:12" ht="17.25" customHeight="1" thickBot="1">
      <c r="A298" s="472">
        <v>18</v>
      </c>
      <c r="B298" s="151" t="s">
        <v>31</v>
      </c>
      <c r="C298" s="519" t="s">
        <v>32</v>
      </c>
      <c r="D298" s="152">
        <f aca="true" t="shared" si="111" ref="D298:J298">D299+D300+D304+D311</f>
        <v>0</v>
      </c>
      <c r="E298" s="506">
        <f t="shared" si="111"/>
        <v>0</v>
      </c>
      <c r="F298" s="506">
        <f t="shared" si="111"/>
        <v>0</v>
      </c>
      <c r="G298" s="506">
        <f t="shared" si="111"/>
        <v>0</v>
      </c>
      <c r="H298" s="506">
        <f t="shared" si="111"/>
        <v>0</v>
      </c>
      <c r="I298" s="506">
        <f t="shared" si="111"/>
        <v>0</v>
      </c>
      <c r="J298" s="506">
        <f t="shared" si="111"/>
        <v>0</v>
      </c>
      <c r="K298" s="158">
        <f t="shared" si="110"/>
        <v>0</v>
      </c>
      <c r="L298" s="158">
        <f t="shared" si="110"/>
        <v>0</v>
      </c>
    </row>
    <row r="299" spans="1:12" s="153" customFormat="1" ht="17.25" customHeight="1">
      <c r="A299" s="470">
        <v>19</v>
      </c>
      <c r="B299" s="275" t="s">
        <v>33</v>
      </c>
      <c r="C299" s="520" t="s">
        <v>34</v>
      </c>
      <c r="D299" s="276">
        <f>D437+D551</f>
        <v>0</v>
      </c>
      <c r="E299" s="158">
        <v>0</v>
      </c>
      <c r="F299" s="158">
        <v>0</v>
      </c>
      <c r="G299" s="158">
        <v>0</v>
      </c>
      <c r="H299" s="158">
        <v>0</v>
      </c>
      <c r="I299" s="158">
        <v>0</v>
      </c>
      <c r="J299" s="158">
        <v>0</v>
      </c>
      <c r="K299" s="158">
        <f t="shared" si="110"/>
        <v>0</v>
      </c>
      <c r="L299" s="158">
        <f t="shared" si="110"/>
        <v>0</v>
      </c>
    </row>
    <row r="300" spans="1:12" s="153" customFormat="1" ht="17.25" customHeight="1">
      <c r="A300" s="156">
        <v>20</v>
      </c>
      <c r="B300" s="157" t="s">
        <v>35</v>
      </c>
      <c r="C300" s="542" t="s">
        <v>36</v>
      </c>
      <c r="D300" s="158">
        <f aca="true" t="shared" si="112" ref="D300:J300">D301+D302+D303</f>
        <v>0</v>
      </c>
      <c r="E300" s="509">
        <f t="shared" si="112"/>
        <v>0</v>
      </c>
      <c r="F300" s="509">
        <f t="shared" si="112"/>
        <v>0</v>
      </c>
      <c r="G300" s="509">
        <f t="shared" si="112"/>
        <v>0</v>
      </c>
      <c r="H300" s="509">
        <f t="shared" si="112"/>
        <v>0</v>
      </c>
      <c r="I300" s="509">
        <f t="shared" si="112"/>
        <v>0</v>
      </c>
      <c r="J300" s="509">
        <f t="shared" si="112"/>
        <v>0</v>
      </c>
      <c r="K300" s="158">
        <f t="shared" si="110"/>
        <v>0</v>
      </c>
      <c r="L300" s="158">
        <f t="shared" si="110"/>
        <v>0</v>
      </c>
    </row>
    <row r="301" spans="1:12" ht="17.25" customHeight="1">
      <c r="A301" s="458">
        <v>22</v>
      </c>
      <c r="B301" s="154" t="s">
        <v>37</v>
      </c>
      <c r="C301" s="521" t="s">
        <v>39</v>
      </c>
      <c r="D301" s="155"/>
      <c r="E301" s="155"/>
      <c r="F301" s="155">
        <f>D301+E301</f>
        <v>0</v>
      </c>
      <c r="G301" s="155"/>
      <c r="H301" s="155">
        <f>F301+G301</f>
        <v>0</v>
      </c>
      <c r="I301" s="155"/>
      <c r="J301" s="155">
        <f>H301+I301</f>
        <v>0</v>
      </c>
      <c r="K301" s="155">
        <f>K440+K554</f>
        <v>0</v>
      </c>
      <c r="L301" s="155">
        <f>L440+L554</f>
        <v>0</v>
      </c>
    </row>
    <row r="302" spans="1:12" ht="17.25" customHeight="1">
      <c r="A302" s="458">
        <v>23</v>
      </c>
      <c r="B302" s="154" t="s">
        <v>38</v>
      </c>
      <c r="C302" s="521" t="s">
        <v>41</v>
      </c>
      <c r="D302" s="155"/>
      <c r="E302" s="155"/>
      <c r="F302" s="155">
        <f>D302+E302</f>
        <v>0</v>
      </c>
      <c r="G302" s="155"/>
      <c r="H302" s="155">
        <f>F302+G302</f>
        <v>0</v>
      </c>
      <c r="I302" s="155"/>
      <c r="J302" s="155">
        <f>H302+I302</f>
        <v>0</v>
      </c>
      <c r="K302" s="155">
        <f>K441+K555</f>
        <v>0</v>
      </c>
      <c r="L302" s="155">
        <f>L441+L555</f>
        <v>0</v>
      </c>
    </row>
    <row r="303" spans="1:12" ht="17.25" customHeight="1">
      <c r="A303" s="458">
        <v>24</v>
      </c>
      <c r="B303" s="154" t="s">
        <v>40</v>
      </c>
      <c r="C303" s="521" t="s">
        <v>42</v>
      </c>
      <c r="D303" s="155"/>
      <c r="E303" s="155"/>
      <c r="F303" s="155">
        <f>D303+E303</f>
        <v>0</v>
      </c>
      <c r="G303" s="155"/>
      <c r="H303" s="155">
        <f>F303+G303</f>
        <v>0</v>
      </c>
      <c r="I303" s="155"/>
      <c r="J303" s="155">
        <f>H303+I303</f>
        <v>0</v>
      </c>
      <c r="K303" s="155">
        <f>K442+K557</f>
        <v>0</v>
      </c>
      <c r="L303" s="155">
        <f>L442+L557</f>
        <v>0</v>
      </c>
    </row>
    <row r="304" spans="1:12" s="153" customFormat="1" ht="17.25" customHeight="1">
      <c r="A304" s="156">
        <v>25</v>
      </c>
      <c r="B304" s="157" t="s">
        <v>43</v>
      </c>
      <c r="C304" s="542" t="s">
        <v>44</v>
      </c>
      <c r="D304" s="158">
        <f aca="true" t="shared" si="113" ref="D304:J304">D305+D306+D307+D308+D310</f>
        <v>0</v>
      </c>
      <c r="E304" s="509">
        <f t="shared" si="113"/>
        <v>0</v>
      </c>
      <c r="F304" s="509">
        <f t="shared" si="113"/>
        <v>0</v>
      </c>
      <c r="G304" s="509">
        <f t="shared" si="113"/>
        <v>0</v>
      </c>
      <c r="H304" s="509">
        <f t="shared" si="113"/>
        <v>0</v>
      </c>
      <c r="I304" s="509">
        <f t="shared" si="113"/>
        <v>0</v>
      </c>
      <c r="J304" s="509">
        <f t="shared" si="113"/>
        <v>0</v>
      </c>
      <c r="K304" s="158">
        <f aca="true" t="shared" si="114" ref="K304:L309">K443+K557</f>
        <v>0</v>
      </c>
      <c r="L304" s="158">
        <f t="shared" si="114"/>
        <v>0</v>
      </c>
    </row>
    <row r="305" spans="1:12" ht="17.25" customHeight="1">
      <c r="A305" s="458">
        <v>26</v>
      </c>
      <c r="B305" s="154" t="s">
        <v>45</v>
      </c>
      <c r="C305" s="521" t="s">
        <v>46</v>
      </c>
      <c r="D305" s="155"/>
      <c r="E305" s="155"/>
      <c r="F305" s="155">
        <f aca="true" t="shared" si="115" ref="F305:F310">D305+E305</f>
        <v>0</v>
      </c>
      <c r="G305" s="155"/>
      <c r="H305" s="155">
        <f aca="true" t="shared" si="116" ref="H305:H310">F305+G305</f>
        <v>0</v>
      </c>
      <c r="I305" s="155"/>
      <c r="J305" s="155">
        <f aca="true" t="shared" si="117" ref="J305:J310">H305+I305</f>
        <v>0</v>
      </c>
      <c r="K305" s="155">
        <f t="shared" si="114"/>
        <v>0</v>
      </c>
      <c r="L305" s="155">
        <f t="shared" si="114"/>
        <v>0</v>
      </c>
    </row>
    <row r="306" spans="1:12" ht="17.25" customHeight="1">
      <c r="A306" s="458">
        <v>27</v>
      </c>
      <c r="B306" s="154" t="s">
        <v>47</v>
      </c>
      <c r="C306" s="521" t="s">
        <v>48</v>
      </c>
      <c r="D306" s="155"/>
      <c r="E306" s="155"/>
      <c r="F306" s="155">
        <f t="shared" si="115"/>
        <v>0</v>
      </c>
      <c r="G306" s="155"/>
      <c r="H306" s="155">
        <f t="shared" si="116"/>
        <v>0</v>
      </c>
      <c r="I306" s="155"/>
      <c r="J306" s="155">
        <f t="shared" si="117"/>
        <v>0</v>
      </c>
      <c r="K306" s="155">
        <f t="shared" si="114"/>
        <v>0</v>
      </c>
      <c r="L306" s="155">
        <f t="shared" si="114"/>
        <v>0</v>
      </c>
    </row>
    <row r="307" spans="1:12" ht="17.25" customHeight="1">
      <c r="A307" s="458">
        <v>29</v>
      </c>
      <c r="B307" s="154" t="s">
        <v>49</v>
      </c>
      <c r="C307" s="521" t="s">
        <v>51</v>
      </c>
      <c r="D307" s="155"/>
      <c r="E307" s="155"/>
      <c r="F307" s="155">
        <f t="shared" si="115"/>
        <v>0</v>
      </c>
      <c r="G307" s="155"/>
      <c r="H307" s="155">
        <f t="shared" si="116"/>
        <v>0</v>
      </c>
      <c r="I307" s="155"/>
      <c r="J307" s="155">
        <f t="shared" si="117"/>
        <v>0</v>
      </c>
      <c r="K307" s="155">
        <f t="shared" si="114"/>
        <v>0</v>
      </c>
      <c r="L307" s="155">
        <f t="shared" si="114"/>
        <v>0</v>
      </c>
    </row>
    <row r="308" spans="1:12" ht="17.25" customHeight="1">
      <c r="A308" s="458">
        <v>30</v>
      </c>
      <c r="B308" s="154" t="s">
        <v>50</v>
      </c>
      <c r="C308" s="521" t="s">
        <v>53</v>
      </c>
      <c r="D308" s="155"/>
      <c r="E308" s="155"/>
      <c r="F308" s="155">
        <f t="shared" si="115"/>
        <v>0</v>
      </c>
      <c r="G308" s="155"/>
      <c r="H308" s="155">
        <f t="shared" si="116"/>
        <v>0</v>
      </c>
      <c r="I308" s="155"/>
      <c r="J308" s="155">
        <f t="shared" si="117"/>
        <v>0</v>
      </c>
      <c r="K308" s="155">
        <f t="shared" si="114"/>
        <v>0</v>
      </c>
      <c r="L308" s="155">
        <f t="shared" si="114"/>
        <v>0</v>
      </c>
    </row>
    <row r="309" spans="1:12" ht="17.25" customHeight="1" hidden="1">
      <c r="A309" s="458">
        <v>31</v>
      </c>
      <c r="B309" s="154" t="s">
        <v>52</v>
      </c>
      <c r="C309" s="521" t="s">
        <v>54</v>
      </c>
      <c r="D309" s="155">
        <f>D448+D562</f>
        <v>0</v>
      </c>
      <c r="E309" s="155"/>
      <c r="F309" s="155">
        <f t="shared" si="115"/>
        <v>0</v>
      </c>
      <c r="G309" s="155"/>
      <c r="H309" s="155">
        <f t="shared" si="116"/>
        <v>0</v>
      </c>
      <c r="I309" s="155"/>
      <c r="J309" s="155">
        <f t="shared" si="117"/>
        <v>0</v>
      </c>
      <c r="K309" s="155">
        <f t="shared" si="114"/>
        <v>0</v>
      </c>
      <c r="L309" s="155">
        <f t="shared" si="114"/>
        <v>0</v>
      </c>
    </row>
    <row r="310" spans="1:12" ht="17.25" customHeight="1">
      <c r="A310" s="458">
        <v>31</v>
      </c>
      <c r="B310" s="154" t="s">
        <v>383</v>
      </c>
      <c r="C310" s="521" t="s">
        <v>233</v>
      </c>
      <c r="D310" s="155"/>
      <c r="E310" s="155"/>
      <c r="F310" s="155">
        <f t="shared" si="115"/>
        <v>0</v>
      </c>
      <c r="G310" s="155"/>
      <c r="H310" s="155">
        <f t="shared" si="116"/>
        <v>0</v>
      </c>
      <c r="I310" s="155"/>
      <c r="J310" s="155">
        <f t="shared" si="117"/>
        <v>0</v>
      </c>
      <c r="K310" s="155">
        <f>K449+K564</f>
        <v>0</v>
      </c>
      <c r="L310" s="155">
        <f>L449+L564</f>
        <v>0</v>
      </c>
    </row>
    <row r="311" spans="1:12" s="153" customFormat="1" ht="17.25" customHeight="1">
      <c r="A311" s="156">
        <v>32</v>
      </c>
      <c r="B311" s="157" t="s">
        <v>55</v>
      </c>
      <c r="C311" s="542" t="s">
        <v>56</v>
      </c>
      <c r="D311" s="158">
        <f aca="true" t="shared" si="118" ref="D311:J311">D312+D313</f>
        <v>0</v>
      </c>
      <c r="E311" s="509">
        <f t="shared" si="118"/>
        <v>0</v>
      </c>
      <c r="F311" s="509">
        <f t="shared" si="118"/>
        <v>0</v>
      </c>
      <c r="G311" s="509">
        <f t="shared" si="118"/>
        <v>0</v>
      </c>
      <c r="H311" s="509">
        <f t="shared" si="118"/>
        <v>0</v>
      </c>
      <c r="I311" s="509">
        <f t="shared" si="118"/>
        <v>0</v>
      </c>
      <c r="J311" s="509">
        <f t="shared" si="118"/>
        <v>0</v>
      </c>
      <c r="K311" s="158">
        <f aca="true" t="shared" si="119" ref="K311:L314">K450+K564</f>
        <v>0</v>
      </c>
      <c r="L311" s="158">
        <f t="shared" si="119"/>
        <v>0</v>
      </c>
    </row>
    <row r="312" spans="1:12" ht="17.25" customHeight="1">
      <c r="A312" s="458">
        <v>33</v>
      </c>
      <c r="B312" s="154" t="s">
        <v>57</v>
      </c>
      <c r="C312" s="521" t="s">
        <v>58</v>
      </c>
      <c r="D312" s="155"/>
      <c r="E312" s="155"/>
      <c r="F312" s="155">
        <f>E312+D312</f>
        <v>0</v>
      </c>
      <c r="G312" s="155"/>
      <c r="H312" s="155">
        <f>G312+F312</f>
        <v>0</v>
      </c>
      <c r="I312" s="155"/>
      <c r="J312" s="155">
        <f>I312+H312</f>
        <v>0</v>
      </c>
      <c r="K312" s="155">
        <f t="shared" si="119"/>
        <v>0</v>
      </c>
      <c r="L312" s="155">
        <f t="shared" si="119"/>
        <v>0</v>
      </c>
    </row>
    <row r="313" spans="1:12" ht="17.25" customHeight="1" thickBot="1">
      <c r="A313" s="167">
        <v>34</v>
      </c>
      <c r="B313" s="159" t="s">
        <v>59</v>
      </c>
      <c r="C313" s="522" t="s">
        <v>60</v>
      </c>
      <c r="D313" s="580"/>
      <c r="E313" s="155"/>
      <c r="F313" s="155">
        <f>E313+D313</f>
        <v>0</v>
      </c>
      <c r="G313" s="155"/>
      <c r="H313" s="155">
        <f>G313+F313</f>
        <v>0</v>
      </c>
      <c r="I313" s="155"/>
      <c r="J313" s="155">
        <f>I313+H313</f>
        <v>0</v>
      </c>
      <c r="K313" s="155">
        <f t="shared" si="119"/>
        <v>0</v>
      </c>
      <c r="L313" s="155">
        <f t="shared" si="119"/>
        <v>0</v>
      </c>
    </row>
    <row r="314" spans="1:12" s="153" customFormat="1" ht="17.25" customHeight="1" thickBot="1">
      <c r="A314" s="150">
        <v>35</v>
      </c>
      <c r="B314" s="151" t="s">
        <v>79</v>
      </c>
      <c r="C314" s="519" t="s">
        <v>384</v>
      </c>
      <c r="D314" s="152">
        <f aca="true" t="shared" si="120" ref="D314:J314">D315+D316+D317+D318</f>
        <v>0</v>
      </c>
      <c r="E314" s="506">
        <f t="shared" si="120"/>
        <v>0</v>
      </c>
      <c r="F314" s="506">
        <f t="shared" si="120"/>
        <v>0</v>
      </c>
      <c r="G314" s="506">
        <f t="shared" si="120"/>
        <v>0</v>
      </c>
      <c r="H314" s="506">
        <f t="shared" si="120"/>
        <v>0</v>
      </c>
      <c r="I314" s="506">
        <f t="shared" si="120"/>
        <v>0</v>
      </c>
      <c r="J314" s="506">
        <f t="shared" si="120"/>
        <v>0</v>
      </c>
      <c r="K314" s="406">
        <f t="shared" si="119"/>
        <v>0</v>
      </c>
      <c r="L314" s="406">
        <f t="shared" si="119"/>
        <v>0</v>
      </c>
    </row>
    <row r="315" spans="1:12" ht="17.25" customHeight="1">
      <c r="A315" s="160">
        <v>36</v>
      </c>
      <c r="B315" s="165" t="s">
        <v>382</v>
      </c>
      <c r="C315" s="543" t="s">
        <v>62</v>
      </c>
      <c r="D315" s="166"/>
      <c r="E315" s="155"/>
      <c r="F315" s="155">
        <f>D315+E315</f>
        <v>0</v>
      </c>
      <c r="G315" s="155"/>
      <c r="H315" s="155">
        <f>F315+G315</f>
        <v>0</v>
      </c>
      <c r="I315" s="155"/>
      <c r="J315" s="155">
        <f>H315+I315</f>
        <v>0</v>
      </c>
      <c r="K315" s="155">
        <f>K463+K569</f>
        <v>0</v>
      </c>
      <c r="L315" s="155">
        <f>L463+L569</f>
        <v>0</v>
      </c>
    </row>
    <row r="316" spans="1:12" ht="17.25" customHeight="1">
      <c r="A316" s="458">
        <v>37</v>
      </c>
      <c r="B316" s="154" t="s">
        <v>385</v>
      </c>
      <c r="C316" s="521" t="s">
        <v>519</v>
      </c>
      <c r="D316" s="155"/>
      <c r="E316" s="155"/>
      <c r="F316" s="155">
        <f>D316+E316</f>
        <v>0</v>
      </c>
      <c r="G316" s="155"/>
      <c r="H316" s="155">
        <f>F316+G316</f>
        <v>0</v>
      </c>
      <c r="I316" s="155"/>
      <c r="J316" s="155">
        <f>H316+I316</f>
        <v>0</v>
      </c>
      <c r="K316" s="155">
        <f>K464+K570</f>
        <v>0</v>
      </c>
      <c r="L316" s="155">
        <f>L464+L570</f>
        <v>0</v>
      </c>
    </row>
    <row r="317" spans="1:12" ht="17.25" customHeight="1">
      <c r="A317" s="160">
        <v>38</v>
      </c>
      <c r="B317" s="154" t="s">
        <v>386</v>
      </c>
      <c r="C317" s="521" t="s">
        <v>387</v>
      </c>
      <c r="D317" s="155"/>
      <c r="E317" s="155"/>
      <c r="F317" s="155">
        <f>D317+E317</f>
        <v>0</v>
      </c>
      <c r="G317" s="155"/>
      <c r="H317" s="155">
        <f>F317+G317</f>
        <v>0</v>
      </c>
      <c r="I317" s="155"/>
      <c r="J317" s="155">
        <f>H317+I317</f>
        <v>0</v>
      </c>
      <c r="K317" s="155"/>
      <c r="L317" s="155"/>
    </row>
    <row r="318" spans="1:12" ht="17.25" customHeight="1">
      <c r="A318" s="167">
        <v>39</v>
      </c>
      <c r="B318" s="159" t="s">
        <v>388</v>
      </c>
      <c r="C318" s="522" t="s">
        <v>63</v>
      </c>
      <c r="D318" s="580"/>
      <c r="E318" s="155"/>
      <c r="F318" s="155">
        <f>D318+E318</f>
        <v>0</v>
      </c>
      <c r="G318" s="155"/>
      <c r="H318" s="155">
        <f>F318+G318</f>
        <v>0</v>
      </c>
      <c r="I318" s="155"/>
      <c r="J318" s="155">
        <f>H318+I318</f>
        <v>0</v>
      </c>
      <c r="K318" s="155">
        <f>K465+K571</f>
        <v>0</v>
      </c>
      <c r="L318" s="155">
        <f>L465+L571</f>
        <v>0</v>
      </c>
    </row>
    <row r="319" spans="1:12" ht="17.25" customHeight="1" thickBot="1">
      <c r="A319" s="167">
        <v>39</v>
      </c>
      <c r="B319" s="159" t="s">
        <v>598</v>
      </c>
      <c r="C319" s="522" t="s">
        <v>599</v>
      </c>
      <c r="D319" s="580">
        <v>0</v>
      </c>
      <c r="E319" s="510">
        <v>0</v>
      </c>
      <c r="F319" s="510">
        <f>E319+D319</f>
        <v>0</v>
      </c>
      <c r="G319" s="510">
        <v>0</v>
      </c>
      <c r="H319" s="510">
        <f>G319+F319</f>
        <v>0</v>
      </c>
      <c r="I319" s="510">
        <v>0</v>
      </c>
      <c r="J319" s="510">
        <f>I319+H319</f>
        <v>0</v>
      </c>
      <c r="K319" s="155" t="e">
        <f>K455+#REF!</f>
        <v>#REF!</v>
      </c>
      <c r="L319" s="155" t="e">
        <f>L455+#REF!</f>
        <v>#REF!</v>
      </c>
    </row>
    <row r="320" spans="1:12" s="153" customFormat="1" ht="17.25" customHeight="1" thickBot="1">
      <c r="A320" s="150">
        <v>40</v>
      </c>
      <c r="B320" s="151" t="s">
        <v>81</v>
      </c>
      <c r="C320" s="519" t="s">
        <v>389</v>
      </c>
      <c r="D320" s="152">
        <f aca="true" t="shared" si="121" ref="D320:J320">D321+D327+D328+D329</f>
        <v>210</v>
      </c>
      <c r="E320" s="506">
        <f t="shared" si="121"/>
        <v>0</v>
      </c>
      <c r="F320" s="506">
        <f t="shared" si="121"/>
        <v>210</v>
      </c>
      <c r="G320" s="506">
        <f t="shared" si="121"/>
        <v>299</v>
      </c>
      <c r="H320" s="506">
        <f t="shared" si="121"/>
        <v>509</v>
      </c>
      <c r="I320" s="506">
        <f t="shared" si="121"/>
        <v>0</v>
      </c>
      <c r="J320" s="506">
        <f t="shared" si="121"/>
        <v>509</v>
      </c>
      <c r="K320" s="407">
        <f aca="true" t="shared" si="122" ref="K320:L323">K467+K582</f>
        <v>0</v>
      </c>
      <c r="L320" s="407">
        <f t="shared" si="122"/>
        <v>0</v>
      </c>
    </row>
    <row r="321" spans="1:12" s="153" customFormat="1" ht="17.25" customHeight="1">
      <c r="A321" s="470">
        <v>41</v>
      </c>
      <c r="B321" s="275" t="s">
        <v>379</v>
      </c>
      <c r="C321" s="520" t="s">
        <v>390</v>
      </c>
      <c r="D321" s="276">
        <f aca="true" t="shared" si="123" ref="D321:J321">D322+D323+D324+D325+D326</f>
        <v>210</v>
      </c>
      <c r="E321" s="507">
        <f t="shared" si="123"/>
        <v>0</v>
      </c>
      <c r="F321" s="507">
        <f t="shared" si="123"/>
        <v>210</v>
      </c>
      <c r="G321" s="507">
        <f t="shared" si="123"/>
        <v>299</v>
      </c>
      <c r="H321" s="507">
        <f t="shared" si="123"/>
        <v>509</v>
      </c>
      <c r="I321" s="507">
        <f t="shared" si="123"/>
        <v>0</v>
      </c>
      <c r="J321" s="507">
        <f t="shared" si="123"/>
        <v>509</v>
      </c>
      <c r="K321" s="276">
        <f t="shared" si="122"/>
        <v>0</v>
      </c>
      <c r="L321" s="276">
        <f t="shared" si="122"/>
        <v>0</v>
      </c>
    </row>
    <row r="322" spans="1:12" ht="17.25" customHeight="1">
      <c r="A322" s="458">
        <v>42</v>
      </c>
      <c r="B322" s="154" t="s">
        <v>391</v>
      </c>
      <c r="C322" s="521" t="s">
        <v>392</v>
      </c>
      <c r="D322" s="166"/>
      <c r="E322" s="166">
        <f>E468+E585</f>
        <v>0</v>
      </c>
      <c r="F322" s="166">
        <f>D322+E322</f>
        <v>0</v>
      </c>
      <c r="G322" s="166">
        <f>G468+G585</f>
        <v>0</v>
      </c>
      <c r="H322" s="166">
        <f>F322+G322</f>
        <v>0</v>
      </c>
      <c r="I322" s="166">
        <f>I468+I585</f>
        <v>0</v>
      </c>
      <c r="J322" s="166">
        <f>H322+I322</f>
        <v>0</v>
      </c>
      <c r="K322" s="166">
        <f t="shared" si="122"/>
        <v>0</v>
      </c>
      <c r="L322" s="166">
        <f t="shared" si="122"/>
        <v>0</v>
      </c>
    </row>
    <row r="323" spans="1:12" ht="17.25" customHeight="1">
      <c r="A323" s="160">
        <v>43</v>
      </c>
      <c r="B323" s="154" t="s">
        <v>393</v>
      </c>
      <c r="C323" s="521" t="s">
        <v>237</v>
      </c>
      <c r="D323" s="166">
        <v>210</v>
      </c>
      <c r="E323" s="166"/>
      <c r="F323" s="166">
        <f>D323+E323</f>
        <v>210</v>
      </c>
      <c r="G323" s="166">
        <v>299</v>
      </c>
      <c r="H323" s="166">
        <f>F323+G323</f>
        <v>509</v>
      </c>
      <c r="I323" s="166"/>
      <c r="J323" s="166">
        <f>H323+I323</f>
        <v>509</v>
      </c>
      <c r="K323" s="166">
        <f t="shared" si="122"/>
        <v>0</v>
      </c>
      <c r="L323" s="166">
        <f t="shared" si="122"/>
        <v>0</v>
      </c>
    </row>
    <row r="324" spans="1:12" ht="17.25" customHeight="1">
      <c r="A324" s="458">
        <v>44</v>
      </c>
      <c r="B324" s="154" t="s">
        <v>394</v>
      </c>
      <c r="C324" s="521" t="s">
        <v>241</v>
      </c>
      <c r="D324" s="166"/>
      <c r="E324" s="155"/>
      <c r="F324" s="166">
        <f>D324+E324</f>
        <v>0</v>
      </c>
      <c r="G324" s="155"/>
      <c r="H324" s="166">
        <f>F324+G324</f>
        <v>0</v>
      </c>
      <c r="I324" s="155"/>
      <c r="J324" s="166">
        <f>H324+I324</f>
        <v>0</v>
      </c>
      <c r="K324" s="166">
        <f>K471+K586</f>
        <v>0</v>
      </c>
      <c r="L324" s="166">
        <f>L471+L586</f>
        <v>0</v>
      </c>
    </row>
    <row r="325" spans="1:12" s="408" customFormat="1" ht="17.25" customHeight="1">
      <c r="A325" s="160">
        <v>45</v>
      </c>
      <c r="B325" s="154" t="s">
        <v>395</v>
      </c>
      <c r="C325" s="521" t="s">
        <v>249</v>
      </c>
      <c r="D325" s="166"/>
      <c r="E325" s="155"/>
      <c r="F325" s="166">
        <f>D325+E325</f>
        <v>0</v>
      </c>
      <c r="G325" s="155"/>
      <c r="H325" s="166">
        <f>F325+G325</f>
        <v>0</v>
      </c>
      <c r="I325" s="155"/>
      <c r="J325" s="166">
        <f>H325+I325</f>
        <v>0</v>
      </c>
      <c r="K325" s="166">
        <f>K472+K587</f>
        <v>0</v>
      </c>
      <c r="L325" s="166">
        <f>L472+L587</f>
        <v>0</v>
      </c>
    </row>
    <row r="326" spans="1:12" s="408" customFormat="1" ht="17.25" customHeight="1" thickBot="1">
      <c r="A326" s="473">
        <v>46</v>
      </c>
      <c r="B326" s="159" t="s">
        <v>396</v>
      </c>
      <c r="C326" s="522" t="s">
        <v>252</v>
      </c>
      <c r="D326" s="274"/>
      <c r="E326" s="166"/>
      <c r="F326" s="166">
        <f>D326+E326</f>
        <v>0</v>
      </c>
      <c r="G326" s="166"/>
      <c r="H326" s="166">
        <f>F326+G326</f>
        <v>0</v>
      </c>
      <c r="I326" s="166"/>
      <c r="J326" s="166">
        <f>H326+I326</f>
        <v>0</v>
      </c>
      <c r="K326" s="166">
        <f>K473+K589</f>
        <v>0</v>
      </c>
      <c r="L326" s="166">
        <f>L473+L589</f>
        <v>0</v>
      </c>
    </row>
    <row r="327" spans="1:12" s="153" customFormat="1" ht="17.25" customHeight="1" thickBot="1">
      <c r="A327" s="156">
        <v>47</v>
      </c>
      <c r="B327" s="157" t="s">
        <v>380</v>
      </c>
      <c r="C327" s="542" t="s">
        <v>397</v>
      </c>
      <c r="D327" s="158">
        <f>D468+D583</f>
        <v>0</v>
      </c>
      <c r="E327" s="509">
        <v>0</v>
      </c>
      <c r="F327" s="509">
        <v>0</v>
      </c>
      <c r="G327" s="509">
        <v>0</v>
      </c>
      <c r="H327" s="509">
        <v>0</v>
      </c>
      <c r="I327" s="509">
        <v>0</v>
      </c>
      <c r="J327" s="509">
        <v>0</v>
      </c>
      <c r="K327" s="407">
        <f>K468+K583</f>
        <v>0</v>
      </c>
      <c r="L327" s="407">
        <f>L468+L583</f>
        <v>0</v>
      </c>
    </row>
    <row r="328" spans="1:12" s="153" customFormat="1" ht="17.25" customHeight="1">
      <c r="A328" s="156">
        <v>48</v>
      </c>
      <c r="B328" s="157" t="s">
        <v>398</v>
      </c>
      <c r="C328" s="554" t="s">
        <v>399</v>
      </c>
      <c r="D328" s="158">
        <f>D469+D584</f>
        <v>0</v>
      </c>
      <c r="E328" s="276">
        <v>0</v>
      </c>
      <c r="F328" s="276">
        <v>0</v>
      </c>
      <c r="G328" s="276">
        <v>0</v>
      </c>
      <c r="H328" s="276">
        <v>0</v>
      </c>
      <c r="I328" s="276">
        <v>0</v>
      </c>
      <c r="J328" s="276">
        <v>0</v>
      </c>
      <c r="K328" s="276">
        <f>K469+K584</f>
        <v>0</v>
      </c>
      <c r="L328" s="276">
        <f>L469+L584</f>
        <v>0</v>
      </c>
    </row>
    <row r="329" spans="1:12" s="153" customFormat="1" ht="17.25" customHeight="1" thickBot="1">
      <c r="A329" s="156">
        <v>49</v>
      </c>
      <c r="B329" s="454" t="s">
        <v>522</v>
      </c>
      <c r="C329" s="453" t="s">
        <v>523</v>
      </c>
      <c r="D329" s="581">
        <f>D478+D593</f>
        <v>0</v>
      </c>
      <c r="E329" s="455">
        <v>0</v>
      </c>
      <c r="F329" s="455">
        <v>0</v>
      </c>
      <c r="G329" s="455">
        <v>0</v>
      </c>
      <c r="H329" s="455">
        <v>0</v>
      </c>
      <c r="I329" s="455">
        <v>0</v>
      </c>
      <c r="J329" s="455">
        <v>0</v>
      </c>
      <c r="K329" s="456"/>
      <c r="L329" s="456"/>
    </row>
    <row r="330" spans="1:10" s="163" customFormat="1" ht="17.25" customHeight="1">
      <c r="A330" s="907"/>
      <c r="B330" s="907"/>
      <c r="C330" s="907"/>
      <c r="D330" s="907"/>
      <c r="F330" s="562"/>
      <c r="H330" s="562"/>
      <c r="J330" s="562"/>
    </row>
    <row r="331" ht="17.25" customHeight="1">
      <c r="A331" s="146" t="s">
        <v>583</v>
      </c>
    </row>
    <row r="332" ht="17.25" customHeight="1">
      <c r="A332" s="146" t="s">
        <v>611</v>
      </c>
    </row>
    <row r="333" ht="17.25" customHeight="1" thickBot="1"/>
    <row r="334" spans="1:12" s="153" customFormat="1" ht="17.25" customHeight="1" thickBot="1">
      <c r="A334" s="150">
        <v>50</v>
      </c>
      <c r="B334" s="474" t="s">
        <v>61</v>
      </c>
      <c r="C334" s="519" t="s">
        <v>400</v>
      </c>
      <c r="D334" s="152">
        <f aca="true" t="shared" si="124" ref="D334:J334">D335+D339+D342</f>
        <v>0</v>
      </c>
      <c r="E334" s="506">
        <f t="shared" si="124"/>
        <v>0</v>
      </c>
      <c r="F334" s="506">
        <f t="shared" si="124"/>
        <v>0</v>
      </c>
      <c r="G334" s="506">
        <f t="shared" si="124"/>
        <v>0</v>
      </c>
      <c r="H334" s="506">
        <f t="shared" si="124"/>
        <v>0</v>
      </c>
      <c r="I334" s="506">
        <f t="shared" si="124"/>
        <v>0</v>
      </c>
      <c r="J334" s="506">
        <f t="shared" si="124"/>
        <v>0</v>
      </c>
      <c r="K334" s="173">
        <f>K475+K590</f>
        <v>0</v>
      </c>
      <c r="L334" s="173">
        <f>L475+L590</f>
        <v>0</v>
      </c>
    </row>
    <row r="335" spans="1:12" s="153" customFormat="1" ht="17.25" customHeight="1" thickBot="1">
      <c r="A335" s="150">
        <v>51</v>
      </c>
      <c r="B335" s="151" t="s">
        <v>6</v>
      </c>
      <c r="C335" s="519" t="s">
        <v>401</v>
      </c>
      <c r="D335" s="152">
        <f aca="true" t="shared" si="125" ref="D335:J335">D336+D337+D338</f>
        <v>0</v>
      </c>
      <c r="E335" s="506">
        <f t="shared" si="125"/>
        <v>0</v>
      </c>
      <c r="F335" s="506">
        <f t="shared" si="125"/>
        <v>0</v>
      </c>
      <c r="G335" s="506">
        <f t="shared" si="125"/>
        <v>0</v>
      </c>
      <c r="H335" s="506">
        <f t="shared" si="125"/>
        <v>0</v>
      </c>
      <c r="I335" s="506">
        <f t="shared" si="125"/>
        <v>0</v>
      </c>
      <c r="J335" s="506">
        <f t="shared" si="125"/>
        <v>0</v>
      </c>
      <c r="K335" s="278" t="e">
        <f>#REF!+K591</f>
        <v>#REF!</v>
      </c>
      <c r="L335" s="278" t="e">
        <f>#REF!+L591</f>
        <v>#REF!</v>
      </c>
    </row>
    <row r="336" spans="1:12" ht="30" customHeight="1" thickBot="1">
      <c r="A336" s="160">
        <v>52</v>
      </c>
      <c r="B336" s="165" t="s">
        <v>7</v>
      </c>
      <c r="C336" s="544" t="s">
        <v>520</v>
      </c>
      <c r="D336" s="166">
        <f>D477+D592</f>
        <v>0</v>
      </c>
      <c r="E336" s="511">
        <f aca="true" t="shared" si="126" ref="E336:H337">E476+E593</f>
        <v>0</v>
      </c>
      <c r="F336" s="511">
        <f t="shared" si="126"/>
        <v>0</v>
      </c>
      <c r="G336" s="511">
        <f t="shared" si="126"/>
        <v>0</v>
      </c>
      <c r="H336" s="511">
        <f t="shared" si="126"/>
        <v>0</v>
      </c>
      <c r="I336" s="511">
        <f>I476+I593</f>
        <v>0</v>
      </c>
      <c r="J336" s="511">
        <f>J476+J593</f>
        <v>0</v>
      </c>
      <c r="K336" s="162">
        <f>K479+K594</f>
        <v>0</v>
      </c>
      <c r="L336" s="162">
        <f>L479+L594</f>
        <v>0</v>
      </c>
    </row>
    <row r="337" spans="1:12" ht="17.25" customHeight="1" thickBot="1">
      <c r="A337" s="167">
        <v>53</v>
      </c>
      <c r="B337" s="159" t="s">
        <v>10</v>
      </c>
      <c r="C337" s="522" t="s">
        <v>402</v>
      </c>
      <c r="D337" s="580">
        <f>D478+D593</f>
        <v>0</v>
      </c>
      <c r="E337" s="510">
        <f t="shared" si="126"/>
        <v>0</v>
      </c>
      <c r="F337" s="510">
        <f t="shared" si="126"/>
        <v>0</v>
      </c>
      <c r="G337" s="510">
        <f t="shared" si="126"/>
        <v>0</v>
      </c>
      <c r="H337" s="510">
        <f t="shared" si="126"/>
        <v>0</v>
      </c>
      <c r="I337" s="510">
        <f>I477+I594</f>
        <v>0</v>
      </c>
      <c r="J337" s="510">
        <f>J477+J594</f>
        <v>0</v>
      </c>
      <c r="K337" s="162">
        <f>K480+K595</f>
        <v>0</v>
      </c>
      <c r="L337" s="162">
        <f>L480+L595</f>
        <v>0</v>
      </c>
    </row>
    <row r="338" spans="1:12" ht="17.25" customHeight="1" thickBot="1">
      <c r="A338" s="167">
        <v>54</v>
      </c>
      <c r="B338" s="159" t="s">
        <v>403</v>
      </c>
      <c r="C338" s="522" t="s">
        <v>255</v>
      </c>
      <c r="D338" s="580"/>
      <c r="E338" s="510"/>
      <c r="F338" s="510"/>
      <c r="G338" s="510"/>
      <c r="H338" s="510"/>
      <c r="I338" s="510"/>
      <c r="J338" s="510"/>
      <c r="K338" s="274"/>
      <c r="L338" s="274"/>
    </row>
    <row r="339" spans="1:12" s="153" customFormat="1" ht="17.25" customHeight="1" thickBot="1">
      <c r="A339" s="150">
        <v>55</v>
      </c>
      <c r="B339" s="151" t="s">
        <v>31</v>
      </c>
      <c r="C339" s="519" t="s">
        <v>404</v>
      </c>
      <c r="D339" s="152">
        <f aca="true" t="shared" si="127" ref="D339:J339">D340+D341</f>
        <v>0</v>
      </c>
      <c r="E339" s="506">
        <f t="shared" si="127"/>
        <v>0</v>
      </c>
      <c r="F339" s="506">
        <f t="shared" si="127"/>
        <v>0</v>
      </c>
      <c r="G339" s="506">
        <f t="shared" si="127"/>
        <v>0</v>
      </c>
      <c r="H339" s="506">
        <f t="shared" si="127"/>
        <v>0</v>
      </c>
      <c r="I339" s="506">
        <f t="shared" si="127"/>
        <v>0</v>
      </c>
      <c r="J339" s="506">
        <f t="shared" si="127"/>
        <v>0</v>
      </c>
      <c r="K339" s="276">
        <f>K474+K589</f>
        <v>0</v>
      </c>
      <c r="L339" s="276">
        <f>L474+L589</f>
        <v>0</v>
      </c>
    </row>
    <row r="340" spans="1:12" ht="17.25" customHeight="1">
      <c r="A340" s="160">
        <v>56</v>
      </c>
      <c r="B340" s="165" t="s">
        <v>33</v>
      </c>
      <c r="C340" s="543" t="s">
        <v>405</v>
      </c>
      <c r="D340" s="166"/>
      <c r="E340" s="166">
        <v>0</v>
      </c>
      <c r="F340" s="166">
        <f>E340+D340</f>
        <v>0</v>
      </c>
      <c r="G340" s="166">
        <v>0</v>
      </c>
      <c r="H340" s="166">
        <f>G340+F340</f>
        <v>0</v>
      </c>
      <c r="I340" s="166">
        <v>0</v>
      </c>
      <c r="J340" s="166">
        <f>I340+H340</f>
        <v>0</v>
      </c>
      <c r="K340" s="166">
        <f>K476+K590</f>
        <v>0</v>
      </c>
      <c r="L340" s="166">
        <f>L476+L590</f>
        <v>0</v>
      </c>
    </row>
    <row r="341" spans="1:12" ht="17.25" customHeight="1" thickBot="1">
      <c r="A341" s="473">
        <v>57</v>
      </c>
      <c r="B341" s="159" t="s">
        <v>35</v>
      </c>
      <c r="C341" s="522" t="s">
        <v>149</v>
      </c>
      <c r="D341" s="274"/>
      <c r="E341" s="274"/>
      <c r="F341" s="166">
        <f>E341+D341</f>
        <v>0</v>
      </c>
      <c r="G341" s="274"/>
      <c r="H341" s="166">
        <f>G341+F341</f>
        <v>0</v>
      </c>
      <c r="I341" s="274"/>
      <c r="J341" s="166">
        <f>I341+H341</f>
        <v>0</v>
      </c>
      <c r="K341" s="166"/>
      <c r="L341" s="166"/>
    </row>
    <row r="342" spans="1:12" s="144" customFormat="1" ht="17.25" customHeight="1" thickBot="1">
      <c r="A342" s="150">
        <v>58</v>
      </c>
      <c r="B342" s="151" t="s">
        <v>79</v>
      </c>
      <c r="C342" s="519" t="s">
        <v>406</v>
      </c>
      <c r="D342" s="152">
        <f aca="true" t="shared" si="128" ref="D342:J342">D343+D344+D345</f>
        <v>0</v>
      </c>
      <c r="E342" s="506">
        <f t="shared" si="128"/>
        <v>0</v>
      </c>
      <c r="F342" s="506">
        <f t="shared" si="128"/>
        <v>0</v>
      </c>
      <c r="G342" s="506">
        <f t="shared" si="128"/>
        <v>0</v>
      </c>
      <c r="H342" s="506">
        <f t="shared" si="128"/>
        <v>0</v>
      </c>
      <c r="I342" s="506">
        <f t="shared" si="128"/>
        <v>0</v>
      </c>
      <c r="J342" s="506">
        <f t="shared" si="128"/>
        <v>0</v>
      </c>
      <c r="K342" s="276">
        <f aca="true" t="shared" si="129" ref="K342:L344">K477+K592</f>
        <v>0</v>
      </c>
      <c r="L342" s="276">
        <f t="shared" si="129"/>
        <v>0</v>
      </c>
    </row>
    <row r="343" spans="1:12" ht="17.25" customHeight="1" thickBot="1">
      <c r="A343" s="160">
        <v>59</v>
      </c>
      <c r="B343" s="165" t="s">
        <v>407</v>
      </c>
      <c r="C343" s="543" t="s">
        <v>408</v>
      </c>
      <c r="D343" s="166"/>
      <c r="E343" s="511"/>
      <c r="F343" s="511">
        <f>E343+D343</f>
        <v>0</v>
      </c>
      <c r="G343" s="511"/>
      <c r="H343" s="511">
        <f>G343+F343</f>
        <v>0</v>
      </c>
      <c r="I343" s="511"/>
      <c r="J343" s="511">
        <f>I343+H343</f>
        <v>0</v>
      </c>
      <c r="K343" s="421">
        <f t="shared" si="129"/>
        <v>0</v>
      </c>
      <c r="L343" s="421">
        <f t="shared" si="129"/>
        <v>0</v>
      </c>
    </row>
    <row r="344" spans="1:12" ht="17.25" customHeight="1">
      <c r="A344" s="167">
        <v>60</v>
      </c>
      <c r="B344" s="159" t="s">
        <v>385</v>
      </c>
      <c r="C344" s="522" t="s">
        <v>67</v>
      </c>
      <c r="D344" s="580"/>
      <c r="E344" s="510"/>
      <c r="F344" s="511">
        <f>E344+D344</f>
        <v>0</v>
      </c>
      <c r="G344" s="510"/>
      <c r="H344" s="511">
        <f>G344+F344</f>
        <v>0</v>
      </c>
      <c r="I344" s="510"/>
      <c r="J344" s="511">
        <f>I344+H344</f>
        <v>0</v>
      </c>
      <c r="K344" s="166">
        <f t="shared" si="129"/>
        <v>0</v>
      </c>
      <c r="L344" s="166">
        <f t="shared" si="129"/>
        <v>0</v>
      </c>
    </row>
    <row r="345" spans="1:12" ht="17.25" customHeight="1" thickBot="1">
      <c r="A345" s="423">
        <v>61</v>
      </c>
      <c r="B345" s="161" t="s">
        <v>386</v>
      </c>
      <c r="C345" s="545" t="s">
        <v>524</v>
      </c>
      <c r="D345" s="586"/>
      <c r="E345" s="512"/>
      <c r="F345" s="511">
        <f>E345+D345</f>
        <v>0</v>
      </c>
      <c r="G345" s="512"/>
      <c r="H345" s="511">
        <f>G345+F345</f>
        <v>0</v>
      </c>
      <c r="I345" s="512"/>
      <c r="J345" s="511">
        <f>I345+H345</f>
        <v>0</v>
      </c>
      <c r="K345" s="281"/>
      <c r="L345" s="281"/>
    </row>
    <row r="346" spans="1:12" s="153" customFormat="1" ht="17.25" customHeight="1" thickBot="1">
      <c r="A346" s="150">
        <v>62</v>
      </c>
      <c r="B346" s="151" t="s">
        <v>64</v>
      </c>
      <c r="C346" s="546" t="s">
        <v>69</v>
      </c>
      <c r="D346" s="152">
        <v>0</v>
      </c>
      <c r="E346" s="506">
        <v>0</v>
      </c>
      <c r="F346" s="506">
        <v>0</v>
      </c>
      <c r="G346" s="506">
        <v>0</v>
      </c>
      <c r="H346" s="506">
        <v>0</v>
      </c>
      <c r="I346" s="506">
        <v>0</v>
      </c>
      <c r="J346" s="506">
        <v>0</v>
      </c>
      <c r="K346" s="407">
        <f>K481+K596</f>
        <v>0</v>
      </c>
      <c r="L346" s="407">
        <f>L481+L596</f>
        <v>0</v>
      </c>
    </row>
    <row r="347" spans="1:12" ht="17.25" customHeight="1" thickBot="1">
      <c r="A347" s="150">
        <v>63</v>
      </c>
      <c r="B347" s="151" t="s">
        <v>558</v>
      </c>
      <c r="C347" s="546" t="s">
        <v>409</v>
      </c>
      <c r="D347" s="152">
        <f aca="true" t="shared" si="130" ref="D347:J347">D334+D346+D281</f>
        <v>210</v>
      </c>
      <c r="E347" s="506">
        <f t="shared" si="130"/>
        <v>0</v>
      </c>
      <c r="F347" s="506">
        <f t="shared" si="130"/>
        <v>210</v>
      </c>
      <c r="G347" s="506">
        <f t="shared" si="130"/>
        <v>299</v>
      </c>
      <c r="H347" s="506">
        <f t="shared" si="130"/>
        <v>509</v>
      </c>
      <c r="I347" s="506">
        <f t="shared" si="130"/>
        <v>16</v>
      </c>
      <c r="J347" s="506">
        <f t="shared" si="130"/>
        <v>525</v>
      </c>
      <c r="K347" s="152"/>
      <c r="L347" s="152"/>
    </row>
    <row r="348" spans="1:12" ht="32.25" customHeight="1" thickBot="1">
      <c r="A348" s="150">
        <v>64</v>
      </c>
      <c r="B348" s="151" t="s">
        <v>559</v>
      </c>
      <c r="C348" s="546" t="s">
        <v>256</v>
      </c>
      <c r="D348" s="173">
        <f aca="true" t="shared" si="131" ref="D348:L348">D349</f>
        <v>0</v>
      </c>
      <c r="E348" s="513">
        <f t="shared" si="131"/>
        <v>0</v>
      </c>
      <c r="F348" s="513">
        <f t="shared" si="131"/>
        <v>0</v>
      </c>
      <c r="G348" s="513">
        <f t="shared" si="131"/>
        <v>51</v>
      </c>
      <c r="H348" s="513">
        <f t="shared" si="131"/>
        <v>51</v>
      </c>
      <c r="I348" s="513">
        <f t="shared" si="131"/>
        <v>0</v>
      </c>
      <c r="J348" s="513">
        <f t="shared" si="131"/>
        <v>51</v>
      </c>
      <c r="K348" s="152">
        <f t="shared" si="131"/>
        <v>0</v>
      </c>
      <c r="L348" s="152">
        <f t="shared" si="131"/>
        <v>0</v>
      </c>
    </row>
    <row r="349" spans="1:12" s="153" customFormat="1" ht="17.25" customHeight="1">
      <c r="A349" s="470">
        <v>65</v>
      </c>
      <c r="B349" s="275" t="s">
        <v>578</v>
      </c>
      <c r="C349" s="520" t="s">
        <v>525</v>
      </c>
      <c r="D349" s="587">
        <f>D350+D351</f>
        <v>0</v>
      </c>
      <c r="E349" s="276"/>
      <c r="F349" s="276">
        <f>E349+D349</f>
        <v>0</v>
      </c>
      <c r="G349" s="276">
        <f>G350+G351</f>
        <v>51</v>
      </c>
      <c r="H349" s="276">
        <f>G349+F349</f>
        <v>51</v>
      </c>
      <c r="I349" s="276">
        <f>I350+I351</f>
        <v>0</v>
      </c>
      <c r="J349" s="276">
        <f>I349+H349</f>
        <v>51</v>
      </c>
      <c r="K349" s="276"/>
      <c r="L349" s="276"/>
    </row>
    <row r="350" spans="1:12" ht="17.25" customHeight="1">
      <c r="A350" s="473">
        <v>66</v>
      </c>
      <c r="B350" s="168" t="s">
        <v>7</v>
      </c>
      <c r="C350" s="547" t="s">
        <v>257</v>
      </c>
      <c r="D350" s="155"/>
      <c r="E350" s="508">
        <v>0</v>
      </c>
      <c r="F350" s="508">
        <f>E350+D350</f>
        <v>0</v>
      </c>
      <c r="G350" s="508">
        <v>51</v>
      </c>
      <c r="H350" s="508">
        <f>G350+F350</f>
        <v>51</v>
      </c>
      <c r="I350" s="508"/>
      <c r="J350" s="508">
        <f>I350+H350</f>
        <v>51</v>
      </c>
      <c r="K350" s="274"/>
      <c r="L350" s="274"/>
    </row>
    <row r="351" spans="1:12" ht="17.25" customHeight="1" thickBot="1">
      <c r="A351" s="423">
        <v>67</v>
      </c>
      <c r="B351" s="161" t="s">
        <v>579</v>
      </c>
      <c r="C351" s="545" t="s">
        <v>258</v>
      </c>
      <c r="D351" s="586"/>
      <c r="E351" s="274">
        <v>0</v>
      </c>
      <c r="F351" s="274">
        <f>E351+D351</f>
        <v>0</v>
      </c>
      <c r="G351" s="274">
        <v>0</v>
      </c>
      <c r="H351" s="274">
        <f>G351+F351</f>
        <v>0</v>
      </c>
      <c r="I351" s="274">
        <v>0</v>
      </c>
      <c r="J351" s="274">
        <f>I351+H351</f>
        <v>0</v>
      </c>
      <c r="K351" s="274"/>
      <c r="L351" s="274"/>
    </row>
    <row r="352" spans="1:12" s="153" customFormat="1" ht="28.5" customHeight="1" thickBot="1">
      <c r="A352" s="475">
        <v>68</v>
      </c>
      <c r="B352" s="277" t="s">
        <v>580</v>
      </c>
      <c r="C352" s="555" t="s">
        <v>560</v>
      </c>
      <c r="D352" s="274">
        <f aca="true" t="shared" si="132" ref="D352:J352">D353+D354</f>
        <v>0</v>
      </c>
      <c r="E352" s="421">
        <f t="shared" si="132"/>
        <v>0</v>
      </c>
      <c r="F352" s="513">
        <f t="shared" si="132"/>
        <v>0</v>
      </c>
      <c r="G352" s="421">
        <f t="shared" si="132"/>
        <v>0</v>
      </c>
      <c r="H352" s="513">
        <f t="shared" si="132"/>
        <v>0</v>
      </c>
      <c r="I352" s="421">
        <f t="shared" si="132"/>
        <v>0</v>
      </c>
      <c r="J352" s="513">
        <f t="shared" si="132"/>
        <v>0</v>
      </c>
      <c r="K352" s="279"/>
      <c r="L352" s="279"/>
    </row>
    <row r="353" spans="1:12" ht="17.25" customHeight="1" thickBot="1">
      <c r="A353" s="150">
        <v>69</v>
      </c>
      <c r="B353" s="151" t="s">
        <v>4</v>
      </c>
      <c r="C353" s="519" t="s">
        <v>259</v>
      </c>
      <c r="D353" s="152">
        <v>0</v>
      </c>
      <c r="E353" s="506">
        <v>0</v>
      </c>
      <c r="F353" s="506">
        <v>0</v>
      </c>
      <c r="G353" s="506">
        <v>0</v>
      </c>
      <c r="H353" s="506">
        <v>0</v>
      </c>
      <c r="I353" s="506">
        <v>0</v>
      </c>
      <c r="J353" s="506">
        <v>0</v>
      </c>
      <c r="K353" s="152" t="e">
        <f>#REF!+K354</f>
        <v>#REF!</v>
      </c>
      <c r="L353" s="152" t="e">
        <f>#REF!+L354</f>
        <v>#REF!</v>
      </c>
    </row>
    <row r="354" spans="1:12" s="153" customFormat="1" ht="17.25" customHeight="1" thickBot="1">
      <c r="A354" s="150">
        <v>70</v>
      </c>
      <c r="B354" s="151" t="s">
        <v>61</v>
      </c>
      <c r="C354" s="519" t="s">
        <v>526</v>
      </c>
      <c r="D354" s="152">
        <f aca="true" t="shared" si="133" ref="D354:J354">D355+D358</f>
        <v>0</v>
      </c>
      <c r="E354" s="506">
        <f t="shared" si="133"/>
        <v>0</v>
      </c>
      <c r="F354" s="506">
        <f t="shared" si="133"/>
        <v>0</v>
      </c>
      <c r="G354" s="506">
        <f t="shared" si="133"/>
        <v>0</v>
      </c>
      <c r="H354" s="506">
        <f t="shared" si="133"/>
        <v>0</v>
      </c>
      <c r="I354" s="506">
        <f t="shared" si="133"/>
        <v>0</v>
      </c>
      <c r="J354" s="506">
        <f t="shared" si="133"/>
        <v>0</v>
      </c>
      <c r="K354" s="280"/>
      <c r="L354" s="279">
        <f>K354+J354</f>
        <v>0</v>
      </c>
    </row>
    <row r="355" spans="1:12" ht="17.25" customHeight="1">
      <c r="A355" s="476">
        <v>71</v>
      </c>
      <c r="B355" s="172" t="s">
        <v>6</v>
      </c>
      <c r="C355" s="556" t="s">
        <v>527</v>
      </c>
      <c r="D355" s="276">
        <f aca="true" t="shared" si="134" ref="D355:J355">D356+D357</f>
        <v>0</v>
      </c>
      <c r="E355" s="457">
        <f t="shared" si="134"/>
        <v>0</v>
      </c>
      <c r="F355" s="457">
        <f t="shared" si="134"/>
        <v>0</v>
      </c>
      <c r="G355" s="457">
        <f t="shared" si="134"/>
        <v>0</v>
      </c>
      <c r="H355" s="457">
        <f t="shared" si="134"/>
        <v>0</v>
      </c>
      <c r="I355" s="457">
        <f t="shared" si="134"/>
        <v>0</v>
      </c>
      <c r="J355" s="457">
        <f t="shared" si="134"/>
        <v>0</v>
      </c>
      <c r="K355" s="274"/>
      <c r="L355" s="281"/>
    </row>
    <row r="356" spans="1:12" ht="17.25" customHeight="1">
      <c r="A356" s="473">
        <v>72</v>
      </c>
      <c r="B356" s="168" t="s">
        <v>529</v>
      </c>
      <c r="C356" s="164" t="s">
        <v>528</v>
      </c>
      <c r="D356" s="158"/>
      <c r="E356" s="452"/>
      <c r="F356" s="452"/>
      <c r="G356" s="452"/>
      <c r="H356" s="452"/>
      <c r="I356" s="452"/>
      <c r="J356" s="452"/>
      <c r="K356" s="274"/>
      <c r="L356" s="281"/>
    </row>
    <row r="357" spans="1:12" ht="17.25" customHeight="1">
      <c r="A357" s="458">
        <v>73</v>
      </c>
      <c r="B357" s="154" t="s">
        <v>10</v>
      </c>
      <c r="C357" s="548" t="s">
        <v>530</v>
      </c>
      <c r="D357" s="158"/>
      <c r="E357" s="452"/>
      <c r="F357" s="452"/>
      <c r="G357" s="452"/>
      <c r="H357" s="452"/>
      <c r="I357" s="452"/>
      <c r="J357" s="452"/>
      <c r="K357" s="274"/>
      <c r="L357" s="281"/>
    </row>
    <row r="358" spans="1:12" ht="17.25" customHeight="1">
      <c r="A358" s="471">
        <v>74</v>
      </c>
      <c r="B358" s="469" t="s">
        <v>31</v>
      </c>
      <c r="C358" s="549" t="s">
        <v>562</v>
      </c>
      <c r="D358" s="280">
        <f aca="true" t="shared" si="135" ref="D358:J358">D359+D360</f>
        <v>0</v>
      </c>
      <c r="E358" s="459">
        <f t="shared" si="135"/>
        <v>0</v>
      </c>
      <c r="F358" s="459">
        <f t="shared" si="135"/>
        <v>0</v>
      </c>
      <c r="G358" s="459">
        <f t="shared" si="135"/>
        <v>0</v>
      </c>
      <c r="H358" s="459">
        <f t="shared" si="135"/>
        <v>0</v>
      </c>
      <c r="I358" s="459">
        <f t="shared" si="135"/>
        <v>0</v>
      </c>
      <c r="J358" s="459">
        <f t="shared" si="135"/>
        <v>0</v>
      </c>
      <c r="K358" s="274"/>
      <c r="L358" s="281"/>
    </row>
    <row r="359" spans="1:12" ht="17.25" customHeight="1">
      <c r="A359" s="458">
        <v>75</v>
      </c>
      <c r="B359" s="154" t="s">
        <v>529</v>
      </c>
      <c r="C359" s="548" t="s">
        <v>528</v>
      </c>
      <c r="D359" s="158"/>
      <c r="E359" s="452"/>
      <c r="F359" s="452"/>
      <c r="G359" s="452"/>
      <c r="H359" s="452"/>
      <c r="I359" s="452"/>
      <c r="J359" s="452"/>
      <c r="K359" s="274"/>
      <c r="L359" s="281"/>
    </row>
    <row r="360" spans="1:12" ht="17.25" customHeight="1" thickBot="1">
      <c r="A360" s="458">
        <v>76</v>
      </c>
      <c r="B360" s="159" t="s">
        <v>10</v>
      </c>
      <c r="C360" s="549" t="s">
        <v>530</v>
      </c>
      <c r="D360" s="280"/>
      <c r="E360" s="459"/>
      <c r="F360" s="459"/>
      <c r="G360" s="459"/>
      <c r="H360" s="459"/>
      <c r="I360" s="459"/>
      <c r="J360" s="459"/>
      <c r="K360" s="274"/>
      <c r="L360" s="281"/>
    </row>
    <row r="361" spans="1:12" ht="17.25" customHeight="1" thickBot="1">
      <c r="A361" s="460">
        <v>77</v>
      </c>
      <c r="B361" s="477"/>
      <c r="C361" s="169" t="s">
        <v>596</v>
      </c>
      <c r="D361" s="152">
        <f aca="true" t="shared" si="136" ref="D361:J361">D349+D353+D354</f>
        <v>0</v>
      </c>
      <c r="E361" s="506">
        <f t="shared" si="136"/>
        <v>0</v>
      </c>
      <c r="F361" s="506">
        <f t="shared" si="136"/>
        <v>0</v>
      </c>
      <c r="G361" s="506">
        <f t="shared" si="136"/>
        <v>51</v>
      </c>
      <c r="H361" s="506">
        <f t="shared" si="136"/>
        <v>51</v>
      </c>
      <c r="I361" s="506">
        <f t="shared" si="136"/>
        <v>0</v>
      </c>
      <c r="J361" s="506">
        <f t="shared" si="136"/>
        <v>51</v>
      </c>
      <c r="K361" s="274"/>
      <c r="L361" s="281"/>
    </row>
    <row r="362" spans="1:12" ht="17.25" customHeight="1" thickBot="1">
      <c r="A362" s="478">
        <v>78</v>
      </c>
      <c r="B362" s="381"/>
      <c r="C362" s="169" t="s">
        <v>531</v>
      </c>
      <c r="D362" s="152">
        <f aca="true" t="shared" si="137" ref="D362:J362">D361+D347</f>
        <v>210</v>
      </c>
      <c r="E362" s="506">
        <f t="shared" si="137"/>
        <v>0</v>
      </c>
      <c r="F362" s="506">
        <f t="shared" si="137"/>
        <v>210</v>
      </c>
      <c r="G362" s="506">
        <f t="shared" si="137"/>
        <v>350</v>
      </c>
      <c r="H362" s="506">
        <f t="shared" si="137"/>
        <v>560</v>
      </c>
      <c r="I362" s="506">
        <f t="shared" si="137"/>
        <v>16</v>
      </c>
      <c r="J362" s="506">
        <f t="shared" si="137"/>
        <v>576</v>
      </c>
      <c r="K362" s="152" t="e">
        <f>K281+K314+#REF!+K320+K343+K346+K348+K353</f>
        <v>#REF!</v>
      </c>
      <c r="L362" s="152" t="e">
        <f>L281+L314+#REF!+L320+L343+L346+L348+L353</f>
        <v>#REF!</v>
      </c>
    </row>
    <row r="365" ht="17.25" customHeight="1">
      <c r="A365" s="146" t="s">
        <v>583</v>
      </c>
    </row>
    <row r="366" ht="17.25" customHeight="1">
      <c r="A366" s="146" t="s">
        <v>611</v>
      </c>
    </row>
    <row r="367" ht="17.25" customHeight="1" thickBot="1"/>
    <row r="368" spans="1:10" ht="17.25" customHeight="1" thickBot="1">
      <c r="A368" s="908" t="s">
        <v>74</v>
      </c>
      <c r="B368" s="909"/>
      <c r="C368" s="909"/>
      <c r="D368" s="909"/>
      <c r="E368" s="910"/>
      <c r="F368" s="910"/>
      <c r="G368" s="910"/>
      <c r="H368" s="910"/>
      <c r="I368" s="910"/>
      <c r="J368" s="911"/>
    </row>
    <row r="369" spans="1:12" ht="17.25" customHeight="1" thickBot="1">
      <c r="A369" s="479" t="s">
        <v>75</v>
      </c>
      <c r="B369" s="409"/>
      <c r="C369" s="550" t="s">
        <v>76</v>
      </c>
      <c r="D369" s="410" t="s">
        <v>3</v>
      </c>
      <c r="E369" s="410" t="s">
        <v>234</v>
      </c>
      <c r="F369" s="561" t="s">
        <v>232</v>
      </c>
      <c r="G369" s="410" t="s">
        <v>239</v>
      </c>
      <c r="H369" s="561" t="s">
        <v>232</v>
      </c>
      <c r="I369" s="145" t="s">
        <v>240</v>
      </c>
      <c r="J369" s="561" t="s">
        <v>232</v>
      </c>
      <c r="K369" s="145" t="s">
        <v>251</v>
      </c>
      <c r="L369" s="145" t="s">
        <v>232</v>
      </c>
    </row>
    <row r="370" spans="1:12" ht="17.25" customHeight="1" thickBot="1">
      <c r="A370" s="451" t="s">
        <v>6</v>
      </c>
      <c r="B370" s="468" t="s">
        <v>4</v>
      </c>
      <c r="C370" s="551" t="s">
        <v>77</v>
      </c>
      <c r="D370" s="171">
        <f aca="true" t="shared" si="138" ref="D370:J370">D371+D372+D373+D374+D378+D375+D376+D377+D379</f>
        <v>210</v>
      </c>
      <c r="E370" s="514">
        <f t="shared" si="138"/>
        <v>0</v>
      </c>
      <c r="F370" s="563">
        <f t="shared" si="138"/>
        <v>210</v>
      </c>
      <c r="G370" s="514">
        <f t="shared" si="138"/>
        <v>350</v>
      </c>
      <c r="H370" s="563">
        <f t="shared" si="138"/>
        <v>560</v>
      </c>
      <c r="I370" s="514">
        <f t="shared" si="138"/>
        <v>16</v>
      </c>
      <c r="J370" s="563">
        <f t="shared" si="138"/>
        <v>576</v>
      </c>
      <c r="K370" s="411">
        <f aca="true" t="shared" si="139" ref="K370:L378">K498+K613</f>
        <v>0</v>
      </c>
      <c r="L370" s="411">
        <f t="shared" si="139"/>
        <v>0</v>
      </c>
    </row>
    <row r="371" spans="1:12" ht="17.25" customHeight="1">
      <c r="A371" s="160" t="s">
        <v>31</v>
      </c>
      <c r="B371" s="165" t="s">
        <v>6</v>
      </c>
      <c r="C371" s="543" t="s">
        <v>78</v>
      </c>
      <c r="D371" s="170"/>
      <c r="E371" s="170"/>
      <c r="F371" s="564">
        <f>D371+E371</f>
        <v>0</v>
      </c>
      <c r="G371" s="170"/>
      <c r="H371" s="564">
        <f>F371+G371</f>
        <v>0</v>
      </c>
      <c r="I371" s="170"/>
      <c r="J371" s="564">
        <f>H371+I371</f>
        <v>0</v>
      </c>
      <c r="K371" s="170">
        <f t="shared" si="139"/>
        <v>0</v>
      </c>
      <c r="L371" s="170">
        <f t="shared" si="139"/>
        <v>0</v>
      </c>
    </row>
    <row r="372" spans="1:12" ht="17.25" customHeight="1">
      <c r="A372" s="458" t="s">
        <v>79</v>
      </c>
      <c r="B372" s="154" t="s">
        <v>31</v>
      </c>
      <c r="C372" s="521" t="s">
        <v>80</v>
      </c>
      <c r="D372" s="170">
        <v>5</v>
      </c>
      <c r="E372" s="170"/>
      <c r="F372" s="564">
        <f aca="true" t="shared" si="140" ref="F372:F378">D372+E372</f>
        <v>5</v>
      </c>
      <c r="G372" s="170"/>
      <c r="H372" s="564">
        <f aca="true" t="shared" si="141" ref="H372:H378">F372+G372</f>
        <v>5</v>
      </c>
      <c r="I372" s="170"/>
      <c r="J372" s="564">
        <f aca="true" t="shared" si="142" ref="J372:J378">H372+I372</f>
        <v>5</v>
      </c>
      <c r="K372" s="170">
        <f t="shared" si="139"/>
        <v>0</v>
      </c>
      <c r="L372" s="170">
        <f t="shared" si="139"/>
        <v>0</v>
      </c>
    </row>
    <row r="373" spans="1:12" ht="17.25" customHeight="1">
      <c r="A373" s="160" t="s">
        <v>81</v>
      </c>
      <c r="B373" s="154" t="s">
        <v>79</v>
      </c>
      <c r="C373" s="521" t="s">
        <v>532</v>
      </c>
      <c r="D373" s="170">
        <v>105</v>
      </c>
      <c r="E373" s="170"/>
      <c r="F373" s="564">
        <f t="shared" si="140"/>
        <v>105</v>
      </c>
      <c r="G373" s="170">
        <f>299+51</f>
        <v>350</v>
      </c>
      <c r="H373" s="564">
        <f t="shared" si="141"/>
        <v>455</v>
      </c>
      <c r="I373" s="170">
        <v>16</v>
      </c>
      <c r="J373" s="564">
        <f t="shared" si="142"/>
        <v>471</v>
      </c>
      <c r="K373" s="170">
        <f t="shared" si="139"/>
        <v>0</v>
      </c>
      <c r="L373" s="170">
        <f t="shared" si="139"/>
        <v>0</v>
      </c>
    </row>
    <row r="374" spans="1:12" ht="17.25" customHeight="1">
      <c r="A374" s="458" t="s">
        <v>82</v>
      </c>
      <c r="B374" s="154" t="s">
        <v>81</v>
      </c>
      <c r="C374" s="521" t="s">
        <v>533</v>
      </c>
      <c r="D374" s="170"/>
      <c r="E374" s="170"/>
      <c r="F374" s="564">
        <f t="shared" si="140"/>
        <v>0</v>
      </c>
      <c r="G374" s="170"/>
      <c r="H374" s="564">
        <f t="shared" si="141"/>
        <v>0</v>
      </c>
      <c r="I374" s="170"/>
      <c r="J374" s="564">
        <f t="shared" si="142"/>
        <v>0</v>
      </c>
      <c r="K374" s="170">
        <f t="shared" si="139"/>
        <v>0</v>
      </c>
      <c r="L374" s="170">
        <f t="shared" si="139"/>
        <v>0</v>
      </c>
    </row>
    <row r="375" spans="1:12" ht="17.25" customHeight="1">
      <c r="A375" s="160" t="s">
        <v>83</v>
      </c>
      <c r="B375" s="154" t="s">
        <v>82</v>
      </c>
      <c r="C375" s="521" t="s">
        <v>84</v>
      </c>
      <c r="D375" s="170"/>
      <c r="E375" s="170"/>
      <c r="F375" s="564">
        <f t="shared" si="140"/>
        <v>0</v>
      </c>
      <c r="G375" s="170"/>
      <c r="H375" s="564">
        <f t="shared" si="141"/>
        <v>0</v>
      </c>
      <c r="I375" s="170"/>
      <c r="J375" s="564">
        <f t="shared" si="142"/>
        <v>0</v>
      </c>
      <c r="K375" s="170">
        <f t="shared" si="139"/>
        <v>0</v>
      </c>
      <c r="L375" s="170">
        <f t="shared" si="139"/>
        <v>0</v>
      </c>
    </row>
    <row r="376" spans="1:12" ht="17.25" customHeight="1">
      <c r="A376" s="458" t="s">
        <v>85</v>
      </c>
      <c r="B376" s="154" t="s">
        <v>83</v>
      </c>
      <c r="C376" s="521" t="s">
        <v>86</v>
      </c>
      <c r="D376" s="170">
        <v>50</v>
      </c>
      <c r="E376" s="170"/>
      <c r="F376" s="564">
        <f t="shared" si="140"/>
        <v>50</v>
      </c>
      <c r="G376" s="170"/>
      <c r="H376" s="564">
        <f t="shared" si="141"/>
        <v>50</v>
      </c>
      <c r="I376" s="170"/>
      <c r="J376" s="564">
        <f t="shared" si="142"/>
        <v>50</v>
      </c>
      <c r="K376" s="170">
        <f t="shared" si="139"/>
        <v>0</v>
      </c>
      <c r="L376" s="170">
        <f t="shared" si="139"/>
        <v>0</v>
      </c>
    </row>
    <row r="377" spans="1:12" ht="17.25" customHeight="1">
      <c r="A377" s="160" t="s">
        <v>87</v>
      </c>
      <c r="B377" s="154" t="s">
        <v>85</v>
      </c>
      <c r="C377" s="521" t="s">
        <v>88</v>
      </c>
      <c r="D377" s="170"/>
      <c r="E377" s="170"/>
      <c r="F377" s="564">
        <f t="shared" si="140"/>
        <v>0</v>
      </c>
      <c r="G377" s="170"/>
      <c r="H377" s="564">
        <f t="shared" si="141"/>
        <v>0</v>
      </c>
      <c r="I377" s="170"/>
      <c r="J377" s="564">
        <f t="shared" si="142"/>
        <v>0</v>
      </c>
      <c r="K377" s="170">
        <f t="shared" si="139"/>
        <v>0</v>
      </c>
      <c r="L377" s="170">
        <f t="shared" si="139"/>
        <v>0</v>
      </c>
    </row>
    <row r="378" spans="1:12" ht="17.25" customHeight="1">
      <c r="A378" s="458" t="s">
        <v>89</v>
      </c>
      <c r="B378" s="154" t="s">
        <v>82</v>
      </c>
      <c r="C378" s="521" t="s">
        <v>90</v>
      </c>
      <c r="D378" s="170"/>
      <c r="E378" s="170"/>
      <c r="F378" s="564">
        <f t="shared" si="140"/>
        <v>0</v>
      </c>
      <c r="G378" s="170"/>
      <c r="H378" s="564">
        <f t="shared" si="141"/>
        <v>0</v>
      </c>
      <c r="I378" s="170"/>
      <c r="J378" s="564">
        <f t="shared" si="142"/>
        <v>0</v>
      </c>
      <c r="K378" s="170">
        <f t="shared" si="139"/>
        <v>0</v>
      </c>
      <c r="L378" s="170">
        <f t="shared" si="139"/>
        <v>0</v>
      </c>
    </row>
    <row r="379" spans="1:12" ht="17.25" customHeight="1">
      <c r="A379" s="458">
        <v>10</v>
      </c>
      <c r="B379" s="154" t="s">
        <v>83</v>
      </c>
      <c r="C379" s="521" t="s">
        <v>534</v>
      </c>
      <c r="D379" s="170">
        <f aca="true" t="shared" si="143" ref="D379:J379">D380+D381+D382</f>
        <v>50</v>
      </c>
      <c r="E379" s="515">
        <f t="shared" si="143"/>
        <v>0</v>
      </c>
      <c r="F379" s="565">
        <f t="shared" si="143"/>
        <v>50</v>
      </c>
      <c r="G379" s="515">
        <f t="shared" si="143"/>
        <v>0</v>
      </c>
      <c r="H379" s="565">
        <f t="shared" si="143"/>
        <v>50</v>
      </c>
      <c r="I379" s="515">
        <f t="shared" si="143"/>
        <v>0</v>
      </c>
      <c r="J379" s="565">
        <f t="shared" si="143"/>
        <v>50</v>
      </c>
      <c r="K379" s="461"/>
      <c r="L379" s="461"/>
    </row>
    <row r="380" spans="1:12" ht="17.25" customHeight="1">
      <c r="A380" s="458">
        <v>11</v>
      </c>
      <c r="B380" s="154" t="s">
        <v>535</v>
      </c>
      <c r="C380" s="521" t="s">
        <v>536</v>
      </c>
      <c r="D380" s="582"/>
      <c r="E380" s="523"/>
      <c r="F380" s="188">
        <f>D380+E380</f>
        <v>0</v>
      </c>
      <c r="G380" s="523"/>
      <c r="H380" s="188">
        <f>F380+G380</f>
        <v>0</v>
      </c>
      <c r="I380" s="523"/>
      <c r="J380" s="188">
        <f>H380+I380</f>
        <v>0</v>
      </c>
      <c r="K380" s="461"/>
      <c r="L380" s="461"/>
    </row>
    <row r="381" spans="1:12" ht="17.25" customHeight="1">
      <c r="A381" s="458">
        <v>12</v>
      </c>
      <c r="B381" s="154" t="s">
        <v>537</v>
      </c>
      <c r="C381" s="521" t="s">
        <v>101</v>
      </c>
      <c r="D381" s="582">
        <v>50</v>
      </c>
      <c r="E381" s="523"/>
      <c r="F381" s="188">
        <f>D381+E381</f>
        <v>50</v>
      </c>
      <c r="G381" s="523"/>
      <c r="H381" s="188">
        <f>F381+G381</f>
        <v>50</v>
      </c>
      <c r="I381" s="523"/>
      <c r="J381" s="188">
        <f>H381+I381</f>
        <v>50</v>
      </c>
      <c r="K381" s="461"/>
      <c r="L381" s="461"/>
    </row>
    <row r="382" spans="1:12" ht="17.25" customHeight="1" thickBot="1">
      <c r="A382" s="423">
        <v>13</v>
      </c>
      <c r="B382" s="161" t="s">
        <v>538</v>
      </c>
      <c r="C382" s="545" t="s">
        <v>539</v>
      </c>
      <c r="D382" s="412"/>
      <c r="E382" s="557"/>
      <c r="F382" s="566">
        <f>D382+E382</f>
        <v>0</v>
      </c>
      <c r="G382" s="557"/>
      <c r="H382" s="566">
        <f>F382+G382</f>
        <v>0</v>
      </c>
      <c r="I382" s="557"/>
      <c r="J382" s="566">
        <f>H382+I382</f>
        <v>0</v>
      </c>
      <c r="K382" s="461"/>
      <c r="L382" s="461"/>
    </row>
    <row r="383" spans="1:12" ht="17.25" customHeight="1" thickBot="1">
      <c r="A383" s="150">
        <v>14</v>
      </c>
      <c r="B383" s="151" t="s">
        <v>61</v>
      </c>
      <c r="C383" s="519" t="s">
        <v>92</v>
      </c>
      <c r="D383" s="171">
        <f aca="true" t="shared" si="144" ref="D383:J383">D384+D385+D386+D387+D388+D389+D390</f>
        <v>0</v>
      </c>
      <c r="E383" s="514">
        <f t="shared" si="144"/>
        <v>0</v>
      </c>
      <c r="F383" s="563">
        <f t="shared" si="144"/>
        <v>0</v>
      </c>
      <c r="G383" s="514">
        <f t="shared" si="144"/>
        <v>0</v>
      </c>
      <c r="H383" s="563">
        <f t="shared" si="144"/>
        <v>0</v>
      </c>
      <c r="I383" s="514">
        <f t="shared" si="144"/>
        <v>0</v>
      </c>
      <c r="J383" s="563">
        <f t="shared" si="144"/>
        <v>0</v>
      </c>
      <c r="K383" s="171">
        <f aca="true" t="shared" si="145" ref="K383:L386">K507+K622</f>
        <v>0</v>
      </c>
      <c r="L383" s="171">
        <f t="shared" si="145"/>
        <v>0</v>
      </c>
    </row>
    <row r="384" spans="1:12" ht="17.25" customHeight="1">
      <c r="A384" s="160">
        <v>15</v>
      </c>
      <c r="B384" s="165" t="s">
        <v>6</v>
      </c>
      <c r="C384" s="543" t="s">
        <v>541</v>
      </c>
      <c r="D384" s="170"/>
      <c r="E384" s="170"/>
      <c r="F384" s="564">
        <f aca="true" t="shared" si="146" ref="F384:F389">D384+E384</f>
        <v>0</v>
      </c>
      <c r="G384" s="170"/>
      <c r="H384" s="564">
        <f aca="true" t="shared" si="147" ref="H384:H389">F384+G384</f>
        <v>0</v>
      </c>
      <c r="I384" s="170"/>
      <c r="J384" s="564">
        <f aca="true" t="shared" si="148" ref="J384:J389">H384+I384</f>
        <v>0</v>
      </c>
      <c r="K384" s="170">
        <f t="shared" si="145"/>
        <v>0</v>
      </c>
      <c r="L384" s="170">
        <f t="shared" si="145"/>
        <v>0</v>
      </c>
    </row>
    <row r="385" spans="1:12" ht="17.25" customHeight="1">
      <c r="A385" s="458">
        <v>16</v>
      </c>
      <c r="B385" s="154" t="s">
        <v>31</v>
      </c>
      <c r="C385" s="521" t="s">
        <v>542</v>
      </c>
      <c r="D385" s="170"/>
      <c r="E385" s="170"/>
      <c r="F385" s="564">
        <f t="shared" si="146"/>
        <v>0</v>
      </c>
      <c r="G385" s="170"/>
      <c r="H385" s="564">
        <f t="shared" si="147"/>
        <v>0</v>
      </c>
      <c r="I385" s="170"/>
      <c r="J385" s="564">
        <f t="shared" si="148"/>
        <v>0</v>
      </c>
      <c r="K385" s="170">
        <f t="shared" si="145"/>
        <v>0</v>
      </c>
      <c r="L385" s="170">
        <f t="shared" si="145"/>
        <v>0</v>
      </c>
    </row>
    <row r="386" spans="1:12" ht="17.25" customHeight="1">
      <c r="A386" s="458">
        <v>17</v>
      </c>
      <c r="B386" s="165" t="s">
        <v>79</v>
      </c>
      <c r="C386" s="543" t="s">
        <v>543</v>
      </c>
      <c r="D386" s="170"/>
      <c r="E386" s="170"/>
      <c r="F386" s="564">
        <f t="shared" si="146"/>
        <v>0</v>
      </c>
      <c r="G386" s="170"/>
      <c r="H386" s="564">
        <f t="shared" si="147"/>
        <v>0</v>
      </c>
      <c r="I386" s="170"/>
      <c r="J386" s="564">
        <f t="shared" si="148"/>
        <v>0</v>
      </c>
      <c r="K386" s="170">
        <f t="shared" si="145"/>
        <v>0</v>
      </c>
      <c r="L386" s="170">
        <f t="shared" si="145"/>
        <v>0</v>
      </c>
    </row>
    <row r="387" spans="1:12" ht="17.25" customHeight="1">
      <c r="A387" s="458">
        <v>18</v>
      </c>
      <c r="B387" s="165" t="s">
        <v>81</v>
      </c>
      <c r="C387" s="547" t="s">
        <v>544</v>
      </c>
      <c r="D387" s="170"/>
      <c r="E387" s="170"/>
      <c r="F387" s="564">
        <f t="shared" si="146"/>
        <v>0</v>
      </c>
      <c r="G387" s="170"/>
      <c r="H387" s="564">
        <f t="shared" si="147"/>
        <v>0</v>
      </c>
      <c r="I387" s="170"/>
      <c r="J387" s="564">
        <f t="shared" si="148"/>
        <v>0</v>
      </c>
      <c r="K387" s="170"/>
      <c r="L387" s="170"/>
    </row>
    <row r="388" spans="1:12" ht="17.25" customHeight="1">
      <c r="A388" s="458">
        <v>19</v>
      </c>
      <c r="B388" s="165" t="s">
        <v>82</v>
      </c>
      <c r="C388" s="522" t="s">
        <v>98</v>
      </c>
      <c r="D388" s="170"/>
      <c r="E388" s="170"/>
      <c r="F388" s="564">
        <f t="shared" si="146"/>
        <v>0</v>
      </c>
      <c r="G388" s="170"/>
      <c r="H388" s="564">
        <f t="shared" si="147"/>
        <v>0</v>
      </c>
      <c r="I388" s="170"/>
      <c r="J388" s="564">
        <f t="shared" si="148"/>
        <v>0</v>
      </c>
      <c r="K388" s="170"/>
      <c r="L388" s="170"/>
    </row>
    <row r="389" spans="1:12" ht="17.25" customHeight="1">
      <c r="A389" s="167">
        <v>20</v>
      </c>
      <c r="B389" s="154" t="s">
        <v>545</v>
      </c>
      <c r="C389" s="521" t="s">
        <v>96</v>
      </c>
      <c r="D389" s="170"/>
      <c r="E389" s="170"/>
      <c r="F389" s="564">
        <f t="shared" si="146"/>
        <v>0</v>
      </c>
      <c r="G389" s="170"/>
      <c r="H389" s="564">
        <f t="shared" si="147"/>
        <v>0</v>
      </c>
      <c r="I389" s="170"/>
      <c r="J389" s="564">
        <f t="shared" si="148"/>
        <v>0</v>
      </c>
      <c r="K389" s="170">
        <f>K512+K627</f>
        <v>0</v>
      </c>
      <c r="L389" s="170">
        <f>L512+L627</f>
        <v>0</v>
      </c>
    </row>
    <row r="390" spans="1:12" ht="17.25" customHeight="1">
      <c r="A390" s="458">
        <v>21</v>
      </c>
      <c r="B390" s="154" t="s">
        <v>85</v>
      </c>
      <c r="C390" s="521" t="s">
        <v>546</v>
      </c>
      <c r="D390" s="170">
        <f aca="true" t="shared" si="149" ref="D390:J390">D391+D392+D393</f>
        <v>0</v>
      </c>
      <c r="E390" s="515">
        <f t="shared" si="149"/>
        <v>0</v>
      </c>
      <c r="F390" s="565">
        <f t="shared" si="149"/>
        <v>0</v>
      </c>
      <c r="G390" s="515">
        <f t="shared" si="149"/>
        <v>0</v>
      </c>
      <c r="H390" s="565">
        <f t="shared" si="149"/>
        <v>0</v>
      </c>
      <c r="I390" s="515">
        <f t="shared" si="149"/>
        <v>0</v>
      </c>
      <c r="J390" s="565">
        <f t="shared" si="149"/>
        <v>0</v>
      </c>
      <c r="K390" s="170"/>
      <c r="L390" s="170"/>
    </row>
    <row r="391" spans="1:12" ht="17.25" customHeight="1">
      <c r="A391" s="458">
        <v>22</v>
      </c>
      <c r="B391" s="154" t="s">
        <v>547</v>
      </c>
      <c r="C391" s="521" t="s">
        <v>536</v>
      </c>
      <c r="D391" s="170"/>
      <c r="E391" s="170"/>
      <c r="F391" s="564">
        <f>E391+D391</f>
        <v>0</v>
      </c>
      <c r="G391" s="170"/>
      <c r="H391" s="564">
        <f>G391+F391</f>
        <v>0</v>
      </c>
      <c r="I391" s="170"/>
      <c r="J391" s="564">
        <f>I391+H391</f>
        <v>0</v>
      </c>
      <c r="K391" s="170"/>
      <c r="L391" s="170"/>
    </row>
    <row r="392" spans="1:12" ht="17.25" customHeight="1">
      <c r="A392" s="458">
        <v>23</v>
      </c>
      <c r="B392" s="154" t="s">
        <v>548</v>
      </c>
      <c r="C392" s="521" t="s">
        <v>101</v>
      </c>
      <c r="D392" s="170"/>
      <c r="E392" s="170"/>
      <c r="F392" s="564">
        <f>E392+D392</f>
        <v>0</v>
      </c>
      <c r="G392" s="170"/>
      <c r="H392" s="564">
        <f>G392+F392</f>
        <v>0</v>
      </c>
      <c r="I392" s="170"/>
      <c r="J392" s="564">
        <f>I392+H392</f>
        <v>0</v>
      </c>
      <c r="K392" s="170"/>
      <c r="L392" s="170"/>
    </row>
    <row r="393" spans="1:14" ht="17.25" customHeight="1" thickBot="1">
      <c r="A393" s="423">
        <v>24</v>
      </c>
      <c r="B393" s="161" t="s">
        <v>549</v>
      </c>
      <c r="C393" s="545" t="s">
        <v>539</v>
      </c>
      <c r="D393" s="461"/>
      <c r="E393" s="170">
        <f>E515+E630</f>
        <v>0</v>
      </c>
      <c r="F393" s="564">
        <f>E393+D393</f>
        <v>0</v>
      </c>
      <c r="G393" s="170">
        <f>G515+G630</f>
        <v>0</v>
      </c>
      <c r="H393" s="564">
        <f>G393+F393</f>
        <v>0</v>
      </c>
      <c r="I393" s="170">
        <f>I515+I630</f>
        <v>0</v>
      </c>
      <c r="J393" s="564">
        <f>I393+H393</f>
        <v>0</v>
      </c>
      <c r="K393" s="170">
        <f>K513+K628</f>
        <v>0</v>
      </c>
      <c r="L393" s="170">
        <f>L513+L628</f>
        <v>0</v>
      </c>
      <c r="N393" s="164"/>
    </row>
    <row r="394" spans="1:14" ht="17.25" customHeight="1" thickBot="1">
      <c r="A394" s="451">
        <v>25</v>
      </c>
      <c r="B394" s="480" t="s">
        <v>563</v>
      </c>
      <c r="C394" s="451" t="s">
        <v>550</v>
      </c>
      <c r="D394" s="171">
        <f aca="true" t="shared" si="150" ref="D394:J394">D383+D370</f>
        <v>210</v>
      </c>
      <c r="E394" s="514">
        <f t="shared" si="150"/>
        <v>0</v>
      </c>
      <c r="F394" s="563">
        <f t="shared" si="150"/>
        <v>210</v>
      </c>
      <c r="G394" s="514">
        <f t="shared" si="150"/>
        <v>350</v>
      </c>
      <c r="H394" s="563">
        <f t="shared" si="150"/>
        <v>560</v>
      </c>
      <c r="I394" s="514">
        <f t="shared" si="150"/>
        <v>16</v>
      </c>
      <c r="J394" s="563">
        <f t="shared" si="150"/>
        <v>576</v>
      </c>
      <c r="K394" s="461"/>
      <c r="L394" s="461"/>
      <c r="N394" s="164"/>
    </row>
    <row r="395" spans="1:12" s="153" customFormat="1" ht="30" customHeight="1" thickBot="1">
      <c r="A395" s="150">
        <v>26</v>
      </c>
      <c r="B395" s="151" t="s">
        <v>564</v>
      </c>
      <c r="C395" s="546" t="s">
        <v>551</v>
      </c>
      <c r="D395" s="171"/>
      <c r="E395" s="171">
        <v>0</v>
      </c>
      <c r="F395" s="567">
        <v>0</v>
      </c>
      <c r="G395" s="171">
        <v>0</v>
      </c>
      <c r="H395" s="567">
        <v>0</v>
      </c>
      <c r="I395" s="171">
        <v>0</v>
      </c>
      <c r="J395" s="567">
        <v>0</v>
      </c>
      <c r="K395" s="171">
        <f>K530+K645</f>
        <v>0</v>
      </c>
      <c r="L395" s="171">
        <f>L530+L645</f>
        <v>0</v>
      </c>
    </row>
    <row r="396" spans="1:12" s="153" customFormat="1" ht="17.25" customHeight="1" thickBot="1">
      <c r="A396" s="150">
        <v>27</v>
      </c>
      <c r="B396" s="151" t="s">
        <v>4</v>
      </c>
      <c r="C396" s="519" t="s">
        <v>413</v>
      </c>
      <c r="D396" s="171">
        <f aca="true" t="shared" si="151" ref="D396:J396">D397+D398</f>
        <v>0</v>
      </c>
      <c r="E396" s="514">
        <f t="shared" si="151"/>
        <v>0</v>
      </c>
      <c r="F396" s="563">
        <f t="shared" si="151"/>
        <v>0</v>
      </c>
      <c r="G396" s="514">
        <f t="shared" si="151"/>
        <v>0</v>
      </c>
      <c r="H396" s="563">
        <f t="shared" si="151"/>
        <v>0</v>
      </c>
      <c r="I396" s="514">
        <f t="shared" si="151"/>
        <v>0</v>
      </c>
      <c r="J396" s="563">
        <f t="shared" si="151"/>
        <v>0</v>
      </c>
      <c r="K396" s="171"/>
      <c r="L396" s="171"/>
    </row>
    <row r="397" spans="1:12" ht="17.25" customHeight="1" thickBot="1">
      <c r="A397" s="462">
        <v>28</v>
      </c>
      <c r="B397" s="273" t="s">
        <v>6</v>
      </c>
      <c r="C397" s="552" t="s">
        <v>414</v>
      </c>
      <c r="D397" s="588"/>
      <c r="E397" s="558"/>
      <c r="F397" s="568"/>
      <c r="G397" s="558"/>
      <c r="H397" s="568"/>
      <c r="I397" s="558"/>
      <c r="J397" s="568"/>
      <c r="K397" s="422"/>
      <c r="L397" s="422"/>
    </row>
    <row r="398" spans="1:12" ht="17.25" customHeight="1" thickBot="1">
      <c r="A398" s="423">
        <v>29</v>
      </c>
      <c r="B398" s="161" t="s">
        <v>31</v>
      </c>
      <c r="C398" s="545" t="s">
        <v>415</v>
      </c>
      <c r="D398" s="412"/>
      <c r="E398" s="557"/>
      <c r="F398" s="569"/>
      <c r="G398" s="557"/>
      <c r="H398" s="569"/>
      <c r="I398" s="557"/>
      <c r="J398" s="569"/>
      <c r="K398" s="422"/>
      <c r="L398" s="422"/>
    </row>
    <row r="399" spans="1:12" ht="17.25" customHeight="1" thickBot="1">
      <c r="A399" s="150">
        <v>30</v>
      </c>
      <c r="B399" s="151" t="s">
        <v>61</v>
      </c>
      <c r="C399" s="519" t="s">
        <v>561</v>
      </c>
      <c r="D399" s="171">
        <f aca="true" t="shared" si="152" ref="D399:J399">D400+D405</f>
        <v>0</v>
      </c>
      <c r="E399" s="514">
        <f t="shared" si="152"/>
        <v>0</v>
      </c>
      <c r="F399" s="563">
        <f t="shared" si="152"/>
        <v>0</v>
      </c>
      <c r="G399" s="514">
        <f t="shared" si="152"/>
        <v>0</v>
      </c>
      <c r="H399" s="563">
        <f t="shared" si="152"/>
        <v>0</v>
      </c>
      <c r="I399" s="514">
        <f t="shared" si="152"/>
        <v>0</v>
      </c>
      <c r="J399" s="563">
        <f t="shared" si="152"/>
        <v>0</v>
      </c>
      <c r="K399" s="171">
        <f>K519+K634</f>
        <v>0</v>
      </c>
      <c r="L399" s="171">
        <f>L519+L634</f>
        <v>0</v>
      </c>
    </row>
    <row r="400" spans="1:12" s="153" customFormat="1" ht="17.25" customHeight="1">
      <c r="A400" s="470">
        <v>31</v>
      </c>
      <c r="B400" s="275" t="s">
        <v>6</v>
      </c>
      <c r="C400" s="520" t="s">
        <v>411</v>
      </c>
      <c r="D400" s="464">
        <f aca="true" t="shared" si="153" ref="D400:J400">D401+D402</f>
        <v>0</v>
      </c>
      <c r="E400" s="516">
        <f t="shared" si="153"/>
        <v>0</v>
      </c>
      <c r="F400" s="570">
        <f t="shared" si="153"/>
        <v>0</v>
      </c>
      <c r="G400" s="516">
        <f t="shared" si="153"/>
        <v>0</v>
      </c>
      <c r="H400" s="570">
        <f t="shared" si="153"/>
        <v>0</v>
      </c>
      <c r="I400" s="516">
        <f t="shared" si="153"/>
        <v>0</v>
      </c>
      <c r="J400" s="570">
        <f t="shared" si="153"/>
        <v>0</v>
      </c>
      <c r="K400" s="464">
        <f>K520+K635</f>
        <v>0</v>
      </c>
      <c r="L400" s="464">
        <f>L520+L635</f>
        <v>0</v>
      </c>
    </row>
    <row r="401" spans="1:12" ht="17.25" customHeight="1">
      <c r="A401" s="458">
        <v>32</v>
      </c>
      <c r="B401" s="154" t="s">
        <v>7</v>
      </c>
      <c r="C401" s="521" t="s">
        <v>553</v>
      </c>
      <c r="D401" s="582"/>
      <c r="E401" s="523"/>
      <c r="F401" s="571"/>
      <c r="G401" s="523"/>
      <c r="H401" s="571"/>
      <c r="I401" s="523"/>
      <c r="J401" s="571"/>
      <c r="K401" s="461"/>
      <c r="L401" s="461"/>
    </row>
    <row r="402" spans="1:12" ht="17.25" customHeight="1">
      <c r="A402" s="458">
        <v>33</v>
      </c>
      <c r="B402" s="154" t="s">
        <v>10</v>
      </c>
      <c r="C402" s="521" t="s">
        <v>554</v>
      </c>
      <c r="D402" s="582"/>
      <c r="E402" s="523"/>
      <c r="F402" s="571"/>
      <c r="G402" s="523"/>
      <c r="H402" s="571"/>
      <c r="I402" s="523"/>
      <c r="J402" s="571"/>
      <c r="K402" s="461"/>
      <c r="L402" s="461"/>
    </row>
    <row r="403" spans="1:12" s="153" customFormat="1" ht="17.25" customHeight="1">
      <c r="A403" s="156">
        <v>34</v>
      </c>
      <c r="B403" s="469" t="s">
        <v>31</v>
      </c>
      <c r="C403" s="553" t="s">
        <v>412</v>
      </c>
      <c r="D403" s="583">
        <f aca="true" t="shared" si="154" ref="D403:J403">D404+D405</f>
        <v>0</v>
      </c>
      <c r="E403" s="517">
        <f t="shared" si="154"/>
        <v>0</v>
      </c>
      <c r="F403" s="572">
        <f t="shared" si="154"/>
        <v>0</v>
      </c>
      <c r="G403" s="517">
        <f t="shared" si="154"/>
        <v>0</v>
      </c>
      <c r="H403" s="572">
        <f t="shared" si="154"/>
        <v>0</v>
      </c>
      <c r="I403" s="517">
        <f t="shared" si="154"/>
        <v>0</v>
      </c>
      <c r="J403" s="572">
        <f t="shared" si="154"/>
        <v>0</v>
      </c>
      <c r="K403" s="465"/>
      <c r="L403" s="465"/>
    </row>
    <row r="404" spans="1:12" ht="17.25" customHeight="1">
      <c r="A404" s="458">
        <v>35</v>
      </c>
      <c r="B404" s="154" t="s">
        <v>33</v>
      </c>
      <c r="C404" s="521" t="s">
        <v>553</v>
      </c>
      <c r="D404" s="582"/>
      <c r="E404" s="461"/>
      <c r="F404" s="573"/>
      <c r="G404" s="461"/>
      <c r="H404" s="573"/>
      <c r="I404" s="461"/>
      <c r="J404" s="573"/>
      <c r="K404" s="461"/>
      <c r="L404" s="461"/>
    </row>
    <row r="405" spans="1:12" ht="17.25" customHeight="1" thickBot="1">
      <c r="A405" s="423">
        <v>36</v>
      </c>
      <c r="B405" s="154" t="s">
        <v>555</v>
      </c>
      <c r="C405" s="521" t="s">
        <v>554</v>
      </c>
      <c r="D405" s="412"/>
      <c r="E405" s="412"/>
      <c r="F405" s="569"/>
      <c r="G405" s="412"/>
      <c r="H405" s="569"/>
      <c r="I405" s="412"/>
      <c r="J405" s="569"/>
      <c r="K405" s="412">
        <f>K521+K636</f>
        <v>0</v>
      </c>
      <c r="L405" s="412">
        <f>L521+L636</f>
        <v>0</v>
      </c>
    </row>
    <row r="406" spans="1:12" ht="17.25" customHeight="1" thickBot="1">
      <c r="A406" s="150">
        <v>37</v>
      </c>
      <c r="B406" s="151" t="s">
        <v>64</v>
      </c>
      <c r="C406" s="519" t="s">
        <v>556</v>
      </c>
      <c r="D406" s="171">
        <f>D541+D656</f>
        <v>0</v>
      </c>
      <c r="E406" s="514">
        <v>0</v>
      </c>
      <c r="F406" s="563">
        <v>0</v>
      </c>
      <c r="G406" s="514">
        <v>0</v>
      </c>
      <c r="H406" s="563">
        <v>0</v>
      </c>
      <c r="I406" s="514">
        <v>0</v>
      </c>
      <c r="J406" s="563">
        <v>0</v>
      </c>
      <c r="K406" s="463"/>
      <c r="L406" s="463"/>
    </row>
    <row r="407" spans="1:12" s="144" customFormat="1" ht="17.25" customHeight="1" thickBot="1">
      <c r="A407" s="150">
        <v>38</v>
      </c>
      <c r="B407" s="151"/>
      <c r="C407" s="519" t="s">
        <v>597</v>
      </c>
      <c r="D407" s="584">
        <f aca="true" t="shared" si="155" ref="D407:J407">D396+D399+D406</f>
        <v>0</v>
      </c>
      <c r="E407" s="518">
        <f t="shared" si="155"/>
        <v>0</v>
      </c>
      <c r="F407" s="574">
        <f t="shared" si="155"/>
        <v>0</v>
      </c>
      <c r="G407" s="518">
        <f t="shared" si="155"/>
        <v>0</v>
      </c>
      <c r="H407" s="574">
        <f t="shared" si="155"/>
        <v>0</v>
      </c>
      <c r="I407" s="518">
        <f t="shared" si="155"/>
        <v>0</v>
      </c>
      <c r="J407" s="574">
        <f t="shared" si="155"/>
        <v>0</v>
      </c>
      <c r="K407" s="340"/>
      <c r="L407" s="341"/>
    </row>
    <row r="408" spans="1:12" ht="17.25" customHeight="1" hidden="1">
      <c r="A408" s="380">
        <v>24</v>
      </c>
      <c r="B408" s="151" t="s">
        <v>68</v>
      </c>
      <c r="C408" s="519" t="s">
        <v>299</v>
      </c>
      <c r="D408" s="584">
        <f>D523+D638</f>
        <v>0</v>
      </c>
      <c r="E408" s="171" t="e">
        <f>E370+E383+#REF!+E395+E399</f>
        <v>#REF!</v>
      </c>
      <c r="F408" s="567" t="e">
        <f>F370+F383+#REF!+F395+F399</f>
        <v>#REF!</v>
      </c>
      <c r="G408" s="171" t="e">
        <f>G370+G383+#REF!+G395+G399</f>
        <v>#REF!</v>
      </c>
      <c r="H408" s="567" t="e">
        <f>H370+H383+#REF!+H395+H399</f>
        <v>#REF!</v>
      </c>
      <c r="I408" s="171" t="e">
        <f>I370+I383+#REF!+I395+I399</f>
        <v>#REF!</v>
      </c>
      <c r="J408" s="567" t="e">
        <f>J370+J383+#REF!+J395+J399</f>
        <v>#REF!</v>
      </c>
      <c r="K408" s="171" t="e">
        <f>K370+K383+#REF!+K395+K399</f>
        <v>#REF!</v>
      </c>
      <c r="L408" s="171" t="e">
        <f>L370+L383+#REF!+L395+L399</f>
        <v>#REF!</v>
      </c>
    </row>
    <row r="409" spans="1:12" ht="17.25" customHeight="1" thickBot="1">
      <c r="A409" s="150">
        <v>39</v>
      </c>
      <c r="B409" s="878" t="s">
        <v>557</v>
      </c>
      <c r="C409" s="879"/>
      <c r="D409" s="584">
        <f aca="true" t="shared" si="156" ref="D409:J409">D394+D407</f>
        <v>210</v>
      </c>
      <c r="E409" s="518">
        <f t="shared" si="156"/>
        <v>0</v>
      </c>
      <c r="F409" s="574">
        <f t="shared" si="156"/>
        <v>210</v>
      </c>
      <c r="G409" s="518">
        <f t="shared" si="156"/>
        <v>350</v>
      </c>
      <c r="H409" s="574">
        <f t="shared" si="156"/>
        <v>560</v>
      </c>
      <c r="I409" s="518">
        <f t="shared" si="156"/>
        <v>16</v>
      </c>
      <c r="J409" s="574">
        <f t="shared" si="156"/>
        <v>576</v>
      </c>
      <c r="K409" s="171" t="e">
        <f>K371+K384+#REF!+K399+K400</f>
        <v>#REF!</v>
      </c>
      <c r="L409" s="171" t="e">
        <f>L371+L384+#REF!+L399+L400</f>
        <v>#REF!</v>
      </c>
    </row>
  </sheetData>
  <mergeCells count="15">
    <mergeCell ref="A141:D141"/>
    <mergeCell ref="A143:I143"/>
    <mergeCell ref="A279:I279"/>
    <mergeCell ref="A277:I277"/>
    <mergeCell ref="B136:C136"/>
    <mergeCell ref="A5:D5"/>
    <mergeCell ref="A58:D58"/>
    <mergeCell ref="A95:J95"/>
    <mergeCell ref="A7:I7"/>
    <mergeCell ref="B409:C409"/>
    <mergeCell ref="A194:D194"/>
    <mergeCell ref="A231:J231"/>
    <mergeCell ref="B272:C272"/>
    <mergeCell ref="A330:D330"/>
    <mergeCell ref="A368:J368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75" r:id="rId1"/>
  <rowBreaks count="8" manualBreakCount="8">
    <brk id="58" max="255" man="1"/>
    <brk id="91" max="255" man="1"/>
    <brk id="137" max="255" man="1"/>
    <brk id="193" max="255" man="1"/>
    <brk id="226" max="255" man="1"/>
    <brk id="272" max="255" man="1"/>
    <brk id="330" max="255" man="1"/>
    <brk id="3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35"/>
  <sheetViews>
    <sheetView zoomScale="80" zoomScaleNormal="80" workbookViewId="0" topLeftCell="B7">
      <selection activeCell="T18" sqref="T18"/>
    </sheetView>
  </sheetViews>
  <sheetFormatPr defaultColWidth="9.00390625" defaultRowHeight="19.5" customHeight="1"/>
  <cols>
    <col min="1" max="1" width="9.125" style="175" customWidth="1"/>
    <col min="2" max="2" width="50.75390625" style="175" customWidth="1"/>
    <col min="3" max="3" width="11.00390625" style="175" customWidth="1"/>
    <col min="4" max="4" width="12.25390625" style="175" hidden="1" customWidth="1"/>
    <col min="5" max="5" width="11.125" style="175" hidden="1" customWidth="1"/>
    <col min="6" max="6" width="11.00390625" style="175" hidden="1" customWidth="1"/>
    <col min="7" max="7" width="11.875" style="175" customWidth="1"/>
    <col min="8" max="8" width="11.00390625" style="175" customWidth="1"/>
    <col min="9" max="9" width="11.875" style="175" customWidth="1"/>
    <col min="10" max="10" width="59.125" style="175" customWidth="1"/>
    <col min="11" max="11" width="12.25390625" style="175" customWidth="1"/>
    <col min="12" max="12" width="13.00390625" style="175" hidden="1" customWidth="1"/>
    <col min="13" max="13" width="12.625" style="175" hidden="1" customWidth="1"/>
    <col min="14" max="14" width="11.125" style="175" hidden="1" customWidth="1"/>
    <col min="15" max="15" width="11.00390625" style="175" customWidth="1"/>
    <col min="16" max="16" width="11.125" style="175" customWidth="1"/>
    <col min="17" max="17" width="11.00390625" style="175" customWidth="1"/>
    <col min="18" max="16384" width="9.125" style="175" customWidth="1"/>
  </cols>
  <sheetData>
    <row r="1" ht="19.5" customHeight="1">
      <c r="B1" s="146"/>
    </row>
    <row r="2" ht="19.5" customHeight="1">
      <c r="B2" s="146" t="s">
        <v>584</v>
      </c>
    </row>
    <row r="3" ht="19.5" customHeight="1">
      <c r="B3" s="146" t="s">
        <v>605</v>
      </c>
    </row>
    <row r="4" ht="19.5" customHeight="1">
      <c r="B4" s="146"/>
    </row>
    <row r="5" spans="2:11" ht="19.5" customHeight="1">
      <c r="B5" s="931" t="s">
        <v>109</v>
      </c>
      <c r="C5" s="931"/>
      <c r="D5" s="931"/>
      <c r="E5" s="931"/>
      <c r="F5" s="931"/>
      <c r="G5" s="931"/>
      <c r="H5" s="931"/>
      <c r="I5" s="931"/>
      <c r="J5" s="931"/>
      <c r="K5" s="931"/>
    </row>
    <row r="6" spans="2:11" s="176" customFormat="1" ht="19.5" customHeight="1">
      <c r="B6" s="932" t="s">
        <v>416</v>
      </c>
      <c r="C6" s="932"/>
      <c r="D6" s="932"/>
      <c r="E6" s="932"/>
      <c r="F6" s="932"/>
      <c r="G6" s="932"/>
      <c r="H6" s="932"/>
      <c r="I6" s="932"/>
      <c r="J6" s="932"/>
      <c r="K6" s="932"/>
    </row>
    <row r="7" spans="2:11" ht="19.5" customHeight="1">
      <c r="B7" s="933" t="s">
        <v>110</v>
      </c>
      <c r="C7" s="933"/>
      <c r="D7" s="933"/>
      <c r="E7" s="933"/>
      <c r="F7" s="933"/>
      <c r="G7" s="933"/>
      <c r="H7" s="933"/>
      <c r="I7" s="933"/>
      <c r="J7" s="933"/>
      <c r="K7" s="933"/>
    </row>
    <row r="8" spans="2:11" ht="19.5" customHeight="1" thickBot="1"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2:17" s="181" customFormat="1" ht="19.5" customHeight="1" thickBot="1">
      <c r="B9" s="178" t="s">
        <v>111</v>
      </c>
      <c r="C9" s="179" t="s">
        <v>112</v>
      </c>
      <c r="D9" s="179" t="s">
        <v>234</v>
      </c>
      <c r="E9" s="179" t="s">
        <v>232</v>
      </c>
      <c r="F9" s="179" t="s">
        <v>608</v>
      </c>
      <c r="G9" s="179" t="s">
        <v>232</v>
      </c>
      <c r="H9" s="179" t="s">
        <v>615</v>
      </c>
      <c r="I9" s="179" t="s">
        <v>232</v>
      </c>
      <c r="J9" s="180" t="s">
        <v>113</v>
      </c>
      <c r="K9" s="179" t="s">
        <v>114</v>
      </c>
      <c r="L9" s="179" t="s">
        <v>234</v>
      </c>
      <c r="M9" s="179" t="s">
        <v>232</v>
      </c>
      <c r="N9" s="179" t="s">
        <v>608</v>
      </c>
      <c r="O9" s="179" t="s">
        <v>232</v>
      </c>
      <c r="P9" s="179" t="s">
        <v>615</v>
      </c>
      <c r="Q9" s="179" t="s">
        <v>232</v>
      </c>
    </row>
    <row r="10" spans="2:17" ht="19.5" customHeight="1">
      <c r="B10" s="182" t="s">
        <v>417</v>
      </c>
      <c r="C10" s="183">
        <v>37158</v>
      </c>
      <c r="D10" s="183"/>
      <c r="E10" s="183">
        <f aca="true" t="shared" si="0" ref="E10:E18">C10+D10</f>
        <v>37158</v>
      </c>
      <c r="F10" s="183">
        <v>16841</v>
      </c>
      <c r="G10" s="183">
        <f aca="true" t="shared" si="1" ref="G10:G18">E10+F10</f>
        <v>53999</v>
      </c>
      <c r="H10" s="183">
        <v>7532</v>
      </c>
      <c r="I10" s="183">
        <f aca="true" t="shared" si="2" ref="I10:I18">G10+H10</f>
        <v>61531</v>
      </c>
      <c r="J10" s="184" t="s">
        <v>115</v>
      </c>
      <c r="K10" s="183">
        <v>63928</v>
      </c>
      <c r="L10" s="183">
        <v>282</v>
      </c>
      <c r="M10" s="183">
        <f>K10+L10</f>
        <v>64210</v>
      </c>
      <c r="N10" s="183">
        <v>323</v>
      </c>
      <c r="O10" s="183">
        <f>M10+N10</f>
        <v>64533</v>
      </c>
      <c r="P10" s="183">
        <v>6709</v>
      </c>
      <c r="Q10" s="183">
        <f>O10+P10</f>
        <v>71242</v>
      </c>
    </row>
    <row r="11" spans="2:17" ht="19.5" customHeight="1">
      <c r="B11" s="185" t="s">
        <v>418</v>
      </c>
      <c r="C11" s="186">
        <v>112727</v>
      </c>
      <c r="D11" s="186"/>
      <c r="E11" s="183">
        <f t="shared" si="0"/>
        <v>112727</v>
      </c>
      <c r="F11" s="186"/>
      <c r="G11" s="183">
        <f t="shared" si="1"/>
        <v>112727</v>
      </c>
      <c r="H11" s="186">
        <v>12936</v>
      </c>
      <c r="I11" s="183">
        <f t="shared" si="2"/>
        <v>125663</v>
      </c>
      <c r="J11" s="187" t="s">
        <v>116</v>
      </c>
      <c r="K11" s="186">
        <v>16357</v>
      </c>
      <c r="L11" s="186">
        <v>76</v>
      </c>
      <c r="M11" s="183">
        <f aca="true" t="shared" si="3" ref="M11:M19">K11+L11</f>
        <v>16433</v>
      </c>
      <c r="N11" s="186">
        <v>87</v>
      </c>
      <c r="O11" s="183">
        <f aca="true" t="shared" si="4" ref="O11:O19">M11+N11</f>
        <v>16520</v>
      </c>
      <c r="P11" s="186">
        <v>1019</v>
      </c>
      <c r="Q11" s="183">
        <f aca="true" t="shared" si="5" ref="Q11:Q19">O11+P11</f>
        <v>17539</v>
      </c>
    </row>
    <row r="12" spans="2:17" ht="19.5" customHeight="1">
      <c r="B12" s="185" t="s">
        <v>419</v>
      </c>
      <c r="C12" s="186">
        <v>47611</v>
      </c>
      <c r="D12" s="186">
        <v>247</v>
      </c>
      <c r="E12" s="183">
        <f t="shared" si="0"/>
        <v>47858</v>
      </c>
      <c r="F12" s="186">
        <v>505</v>
      </c>
      <c r="G12" s="183">
        <f t="shared" si="1"/>
        <v>48363</v>
      </c>
      <c r="H12" s="186">
        <v>2221</v>
      </c>
      <c r="I12" s="183">
        <f t="shared" si="2"/>
        <v>50584</v>
      </c>
      <c r="J12" s="187" t="s">
        <v>565</v>
      </c>
      <c r="K12" s="186">
        <v>104104</v>
      </c>
      <c r="L12" s="186">
        <v>-111</v>
      </c>
      <c r="M12" s="183">
        <f t="shared" si="3"/>
        <v>103993</v>
      </c>
      <c r="N12" s="186">
        <v>4521</v>
      </c>
      <c r="O12" s="183">
        <f t="shared" si="4"/>
        <v>108514</v>
      </c>
      <c r="P12" s="186">
        <v>6330</v>
      </c>
      <c r="Q12" s="183">
        <f t="shared" si="5"/>
        <v>114844</v>
      </c>
    </row>
    <row r="13" spans="2:17" ht="19.5" customHeight="1">
      <c r="B13" s="185" t="s">
        <v>420</v>
      </c>
      <c r="C13" s="188">
        <v>13042</v>
      </c>
      <c r="D13" s="188"/>
      <c r="E13" s="183">
        <f t="shared" si="0"/>
        <v>13042</v>
      </c>
      <c r="F13" s="188">
        <v>1775</v>
      </c>
      <c r="G13" s="183">
        <f t="shared" si="1"/>
        <v>14817</v>
      </c>
      <c r="H13" s="188">
        <v>10967</v>
      </c>
      <c r="I13" s="183">
        <f t="shared" si="2"/>
        <v>25784</v>
      </c>
      <c r="J13" s="187" t="s">
        <v>566</v>
      </c>
      <c r="K13" s="186">
        <v>200</v>
      </c>
      <c r="L13" s="188"/>
      <c r="M13" s="183">
        <f t="shared" si="3"/>
        <v>200</v>
      </c>
      <c r="N13" s="188"/>
      <c r="O13" s="183">
        <f t="shared" si="4"/>
        <v>200</v>
      </c>
      <c r="P13" s="188"/>
      <c r="Q13" s="183">
        <f t="shared" si="5"/>
        <v>200</v>
      </c>
    </row>
    <row r="14" spans="2:17" ht="19.5" customHeight="1">
      <c r="B14" s="185" t="s">
        <v>421</v>
      </c>
      <c r="C14" s="186">
        <v>0</v>
      </c>
      <c r="D14" s="186"/>
      <c r="E14" s="183">
        <f t="shared" si="0"/>
        <v>0</v>
      </c>
      <c r="F14" s="186"/>
      <c r="G14" s="183">
        <f t="shared" si="1"/>
        <v>0</v>
      </c>
      <c r="H14" s="186"/>
      <c r="I14" s="183">
        <f t="shared" si="2"/>
        <v>0</v>
      </c>
      <c r="J14" s="187" t="s">
        <v>567</v>
      </c>
      <c r="K14" s="186">
        <v>40751</v>
      </c>
      <c r="L14" s="186"/>
      <c r="M14" s="183">
        <f t="shared" si="3"/>
        <v>40751</v>
      </c>
      <c r="N14" s="186"/>
      <c r="O14" s="183">
        <f t="shared" si="4"/>
        <v>40751</v>
      </c>
      <c r="P14" s="186"/>
      <c r="Q14" s="183">
        <f t="shared" si="5"/>
        <v>40751</v>
      </c>
    </row>
    <row r="15" spans="2:17" ht="19.5" customHeight="1">
      <c r="B15" s="481" t="s">
        <v>422</v>
      </c>
      <c r="C15" s="186">
        <v>45400</v>
      </c>
      <c r="D15" s="186"/>
      <c r="E15" s="183">
        <f t="shared" si="0"/>
        <v>45400</v>
      </c>
      <c r="F15" s="186">
        <v>753</v>
      </c>
      <c r="G15" s="183">
        <f t="shared" si="1"/>
        <v>46153</v>
      </c>
      <c r="H15" s="186"/>
      <c r="I15" s="183">
        <f t="shared" si="2"/>
        <v>46153</v>
      </c>
      <c r="J15" s="187" t="s">
        <v>568</v>
      </c>
      <c r="K15" s="186">
        <v>2909</v>
      </c>
      <c r="L15" s="186"/>
      <c r="M15" s="183">
        <f t="shared" si="3"/>
        <v>2909</v>
      </c>
      <c r="N15" s="186"/>
      <c r="O15" s="183">
        <f t="shared" si="4"/>
        <v>2909</v>
      </c>
      <c r="P15" s="186"/>
      <c r="Q15" s="183">
        <f t="shared" si="5"/>
        <v>2909</v>
      </c>
    </row>
    <row r="16" spans="2:17" ht="19.5" customHeight="1">
      <c r="B16" s="481" t="s">
        <v>423</v>
      </c>
      <c r="C16" s="186">
        <v>0</v>
      </c>
      <c r="D16" s="186"/>
      <c r="E16" s="186">
        <f t="shared" si="0"/>
        <v>0</v>
      </c>
      <c r="F16" s="186"/>
      <c r="G16" s="186">
        <f t="shared" si="1"/>
        <v>0</v>
      </c>
      <c r="H16" s="186"/>
      <c r="I16" s="186">
        <f t="shared" si="2"/>
        <v>0</v>
      </c>
      <c r="J16" s="185" t="s">
        <v>569</v>
      </c>
      <c r="K16" s="186">
        <v>24084</v>
      </c>
      <c r="L16" s="186"/>
      <c r="M16" s="183">
        <f t="shared" si="3"/>
        <v>24084</v>
      </c>
      <c r="N16" s="186">
        <v>1590</v>
      </c>
      <c r="O16" s="183">
        <f t="shared" si="4"/>
        <v>25674</v>
      </c>
      <c r="P16" s="186">
        <v>3439</v>
      </c>
      <c r="Q16" s="183">
        <f t="shared" si="5"/>
        <v>29113</v>
      </c>
    </row>
    <row r="17" spans="2:20" ht="19.5" customHeight="1">
      <c r="B17" s="481" t="s">
        <v>424</v>
      </c>
      <c r="C17" s="186">
        <v>0</v>
      </c>
      <c r="D17" s="186"/>
      <c r="E17" s="186">
        <f t="shared" si="0"/>
        <v>0</v>
      </c>
      <c r="F17" s="186"/>
      <c r="G17" s="186">
        <f t="shared" si="1"/>
        <v>0</v>
      </c>
      <c r="H17" s="186"/>
      <c r="I17" s="186">
        <f t="shared" si="2"/>
        <v>0</v>
      </c>
      <c r="J17" s="185" t="s">
        <v>570</v>
      </c>
      <c r="K17" s="186">
        <v>495</v>
      </c>
      <c r="L17" s="186"/>
      <c r="M17" s="186">
        <f t="shared" si="3"/>
        <v>495</v>
      </c>
      <c r="N17" s="186"/>
      <c r="O17" s="186">
        <f t="shared" si="4"/>
        <v>495</v>
      </c>
      <c r="P17" s="186"/>
      <c r="Q17" s="186">
        <f t="shared" si="5"/>
        <v>495</v>
      </c>
      <c r="T17" s="175">
        <v>32900</v>
      </c>
    </row>
    <row r="18" spans="2:20" ht="19.5" customHeight="1">
      <c r="B18" s="481"/>
      <c r="C18" s="186">
        <v>0</v>
      </c>
      <c r="D18" s="186"/>
      <c r="E18" s="186">
        <f t="shared" si="0"/>
        <v>0</v>
      </c>
      <c r="F18" s="186"/>
      <c r="G18" s="186">
        <f t="shared" si="1"/>
        <v>0</v>
      </c>
      <c r="H18" s="186"/>
      <c r="I18" s="186">
        <f t="shared" si="2"/>
        <v>0</v>
      </c>
      <c r="J18" s="185" t="s">
        <v>572</v>
      </c>
      <c r="K18" s="186">
        <v>3110</v>
      </c>
      <c r="L18" s="186"/>
      <c r="M18" s="186">
        <f t="shared" si="3"/>
        <v>3110</v>
      </c>
      <c r="N18" s="186">
        <v>13353</v>
      </c>
      <c r="O18" s="186">
        <f t="shared" si="4"/>
        <v>16463</v>
      </c>
      <c r="P18" s="186">
        <v>16159</v>
      </c>
      <c r="Q18" s="186">
        <f t="shared" si="5"/>
        <v>32622</v>
      </c>
      <c r="T18" s="175">
        <v>32622</v>
      </c>
    </row>
    <row r="19" spans="2:17" ht="19.5" customHeight="1" thickBot="1">
      <c r="B19" s="342"/>
      <c r="C19" s="343"/>
      <c r="D19" s="343"/>
      <c r="E19" s="343"/>
      <c r="F19" s="343"/>
      <c r="G19" s="343"/>
      <c r="H19" s="343"/>
      <c r="I19" s="343"/>
      <c r="J19" s="342" t="s">
        <v>571</v>
      </c>
      <c r="K19" s="343">
        <v>0</v>
      </c>
      <c r="L19" s="343"/>
      <c r="M19" s="343">
        <f t="shared" si="3"/>
        <v>0</v>
      </c>
      <c r="N19" s="343"/>
      <c r="O19" s="343">
        <f t="shared" si="4"/>
        <v>0</v>
      </c>
      <c r="P19" s="343"/>
      <c r="Q19" s="343">
        <f t="shared" si="5"/>
        <v>0</v>
      </c>
    </row>
    <row r="20" spans="2:20" ht="19.5" customHeight="1" thickBot="1">
      <c r="B20" s="192" t="s">
        <v>117</v>
      </c>
      <c r="C20" s="193">
        <f aca="true" t="shared" si="6" ref="C20:I20">SUM(C10:C19)</f>
        <v>255938</v>
      </c>
      <c r="D20" s="193">
        <f t="shared" si="6"/>
        <v>247</v>
      </c>
      <c r="E20" s="193">
        <f t="shared" si="6"/>
        <v>256185</v>
      </c>
      <c r="F20" s="193">
        <f t="shared" si="6"/>
        <v>19874</v>
      </c>
      <c r="G20" s="193">
        <f t="shared" si="6"/>
        <v>276059</v>
      </c>
      <c r="H20" s="193">
        <f t="shared" si="6"/>
        <v>33656</v>
      </c>
      <c r="I20" s="193">
        <f t="shared" si="6"/>
        <v>309715</v>
      </c>
      <c r="J20" s="194" t="s">
        <v>118</v>
      </c>
      <c r="K20" s="193">
        <f aca="true" t="shared" si="7" ref="K20:Q20">SUM(K10:K19)</f>
        <v>255938</v>
      </c>
      <c r="L20" s="193">
        <f t="shared" si="7"/>
        <v>247</v>
      </c>
      <c r="M20" s="193">
        <f t="shared" si="7"/>
        <v>256185</v>
      </c>
      <c r="N20" s="193">
        <f t="shared" si="7"/>
        <v>19874</v>
      </c>
      <c r="O20" s="193">
        <f t="shared" si="7"/>
        <v>276059</v>
      </c>
      <c r="P20" s="193">
        <f t="shared" si="7"/>
        <v>33656</v>
      </c>
      <c r="Q20" s="193">
        <f t="shared" si="7"/>
        <v>309715</v>
      </c>
      <c r="T20" s="175">
        <f>T17-T18</f>
        <v>278</v>
      </c>
    </row>
    <row r="21" spans="2:11" ht="19.5" customHeight="1">
      <c r="B21" s="399"/>
      <c r="C21" s="400"/>
      <c r="D21" s="400"/>
      <c r="E21" s="400"/>
      <c r="F21" s="400"/>
      <c r="G21" s="400"/>
      <c r="H21" s="400"/>
      <c r="I21" s="400"/>
      <c r="J21" s="400"/>
      <c r="K21" s="401"/>
    </row>
    <row r="22" spans="2:11" ht="19.5" customHeight="1">
      <c r="B22" s="934" t="s">
        <v>250</v>
      </c>
      <c r="C22" s="933"/>
      <c r="D22" s="933"/>
      <c r="E22" s="933"/>
      <c r="F22" s="933"/>
      <c r="G22" s="933"/>
      <c r="H22" s="933"/>
      <c r="I22" s="933"/>
      <c r="J22" s="933"/>
      <c r="K22" s="935"/>
    </row>
    <row r="23" spans="2:11" ht="19.5" customHeight="1" thickBot="1">
      <c r="B23" s="371"/>
      <c r="C23" s="402"/>
      <c r="D23" s="402"/>
      <c r="E23" s="402"/>
      <c r="F23" s="402"/>
      <c r="G23" s="402"/>
      <c r="H23" s="402"/>
      <c r="I23" s="402"/>
      <c r="J23" s="402"/>
      <c r="K23" s="403"/>
    </row>
    <row r="24" spans="2:17" ht="19.5" customHeight="1" thickBot="1">
      <c r="B24" s="192" t="s">
        <v>111</v>
      </c>
      <c r="C24" s="195" t="s">
        <v>114</v>
      </c>
      <c r="D24" s="179" t="s">
        <v>234</v>
      </c>
      <c r="E24" s="179" t="s">
        <v>232</v>
      </c>
      <c r="F24" s="179" t="s">
        <v>608</v>
      </c>
      <c r="G24" s="179" t="s">
        <v>232</v>
      </c>
      <c r="H24" s="179" t="s">
        <v>615</v>
      </c>
      <c r="I24" s="179" t="s">
        <v>232</v>
      </c>
      <c r="J24" s="194" t="s">
        <v>119</v>
      </c>
      <c r="K24" s="196" t="s">
        <v>114</v>
      </c>
      <c r="L24" s="179" t="s">
        <v>234</v>
      </c>
      <c r="M24" s="179" t="s">
        <v>232</v>
      </c>
      <c r="N24" s="179" t="s">
        <v>608</v>
      </c>
      <c r="O24" s="179" t="s">
        <v>232</v>
      </c>
      <c r="P24" s="179" t="s">
        <v>615</v>
      </c>
      <c r="Q24" s="179" t="s">
        <v>232</v>
      </c>
    </row>
    <row r="25" spans="2:17" ht="19.5" customHeight="1">
      <c r="B25" s="189" t="s">
        <v>425</v>
      </c>
      <c r="C25" s="186">
        <v>0</v>
      </c>
      <c r="D25" s="183"/>
      <c r="E25" s="183">
        <f>C25+D25</f>
        <v>0</v>
      </c>
      <c r="F25" s="183">
        <v>1520</v>
      </c>
      <c r="G25" s="183">
        <f>E25+F25</f>
        <v>1520</v>
      </c>
      <c r="H25" s="183"/>
      <c r="I25" s="183">
        <f>G25+H25</f>
        <v>1520</v>
      </c>
      <c r="J25" s="184" t="s">
        <v>430</v>
      </c>
      <c r="K25" s="183">
        <v>4000</v>
      </c>
      <c r="L25" s="183"/>
      <c r="M25" s="183">
        <f>K25+L25</f>
        <v>4000</v>
      </c>
      <c r="N25" s="183">
        <v>12558</v>
      </c>
      <c r="O25" s="183">
        <f>M25+N25</f>
        <v>16558</v>
      </c>
      <c r="P25" s="183"/>
      <c r="Q25" s="183">
        <f>O25+P25</f>
        <v>16558</v>
      </c>
    </row>
    <row r="26" spans="2:17" ht="19.5" customHeight="1">
      <c r="B26" s="482" t="s">
        <v>426</v>
      </c>
      <c r="C26" s="186">
        <v>0</v>
      </c>
      <c r="D26" s="186"/>
      <c r="E26" s="183">
        <f aca="true" t="shared" si="8" ref="E26:E32">C26+D26</f>
        <v>0</v>
      </c>
      <c r="F26" s="186"/>
      <c r="G26" s="183">
        <f aca="true" t="shared" si="9" ref="G26:G32">E26+F26</f>
        <v>0</v>
      </c>
      <c r="H26" s="186"/>
      <c r="I26" s="183">
        <f aca="true" t="shared" si="10" ref="I26:I32">G26+H26</f>
        <v>0</v>
      </c>
      <c r="J26" s="184" t="s">
        <v>431</v>
      </c>
      <c r="K26" s="183">
        <v>300</v>
      </c>
      <c r="L26" s="186">
        <v>52524</v>
      </c>
      <c r="M26" s="183">
        <f aca="true" t="shared" si="11" ref="M26:M32">K26+L26</f>
        <v>52824</v>
      </c>
      <c r="N26" s="186">
        <v>3000</v>
      </c>
      <c r="O26" s="183">
        <f>M26+N26</f>
        <v>55824</v>
      </c>
      <c r="P26" s="186"/>
      <c r="Q26" s="183">
        <f>O26+P26</f>
        <v>55824</v>
      </c>
    </row>
    <row r="27" spans="2:17" ht="19.5" customHeight="1">
      <c r="B27" s="482" t="s">
        <v>427</v>
      </c>
      <c r="C27" s="186">
        <v>0</v>
      </c>
      <c r="D27" s="186">
        <v>52524</v>
      </c>
      <c r="E27" s="183">
        <f t="shared" si="8"/>
        <v>52524</v>
      </c>
      <c r="F27" s="186"/>
      <c r="G27" s="183">
        <f t="shared" si="9"/>
        <v>52524</v>
      </c>
      <c r="H27" s="186">
        <v>64</v>
      </c>
      <c r="I27" s="183">
        <f t="shared" si="10"/>
        <v>52588</v>
      </c>
      <c r="J27" s="184" t="s">
        <v>432</v>
      </c>
      <c r="K27" s="186">
        <v>1700</v>
      </c>
      <c r="L27" s="186"/>
      <c r="M27" s="183">
        <f t="shared" si="11"/>
        <v>1700</v>
      </c>
      <c r="N27" s="186"/>
      <c r="O27" s="183">
        <f>M27+N27</f>
        <v>1700</v>
      </c>
      <c r="P27" s="186"/>
      <c r="Q27" s="183">
        <f>O27+P27</f>
        <v>1700</v>
      </c>
    </row>
    <row r="28" spans="2:17" ht="19.5" customHeight="1">
      <c r="B28" s="481" t="s">
        <v>428</v>
      </c>
      <c r="C28" s="186">
        <v>9600</v>
      </c>
      <c r="D28" s="188"/>
      <c r="E28" s="183">
        <f t="shared" si="8"/>
        <v>9600</v>
      </c>
      <c r="F28" s="188">
        <v>14038</v>
      </c>
      <c r="G28" s="183">
        <f t="shared" si="9"/>
        <v>23638</v>
      </c>
      <c r="H28" s="188"/>
      <c r="I28" s="183">
        <f t="shared" si="10"/>
        <v>23638</v>
      </c>
      <c r="J28" s="187" t="s">
        <v>433</v>
      </c>
      <c r="K28" s="186">
        <v>3600</v>
      </c>
      <c r="L28" s="188"/>
      <c r="M28" s="183">
        <f t="shared" si="11"/>
        <v>3600</v>
      </c>
      <c r="N28" s="188">
        <v>0</v>
      </c>
      <c r="O28" s="183">
        <f>M28+N28</f>
        <v>3600</v>
      </c>
      <c r="P28" s="188">
        <v>64</v>
      </c>
      <c r="Q28" s="183">
        <f>O28+P28</f>
        <v>3664</v>
      </c>
    </row>
    <row r="29" spans="2:17" ht="19.5" customHeight="1">
      <c r="B29" s="481" t="s">
        <v>429</v>
      </c>
      <c r="C29" s="186">
        <v>0</v>
      </c>
      <c r="D29" s="186"/>
      <c r="E29" s="183">
        <f t="shared" si="8"/>
        <v>0</v>
      </c>
      <c r="F29" s="186"/>
      <c r="G29" s="183">
        <f t="shared" si="9"/>
        <v>0</v>
      </c>
      <c r="H29" s="186"/>
      <c r="I29" s="183">
        <f t="shared" si="10"/>
        <v>0</v>
      </c>
      <c r="J29" s="187" t="s">
        <v>434</v>
      </c>
      <c r="K29" s="186">
        <v>0</v>
      </c>
      <c r="L29" s="186"/>
      <c r="M29" s="183">
        <f t="shared" si="11"/>
        <v>0</v>
      </c>
      <c r="N29" s="186"/>
      <c r="O29" s="183">
        <f>M29+N29</f>
        <v>0</v>
      </c>
      <c r="P29" s="186"/>
      <c r="Q29" s="183">
        <f>O29+P29</f>
        <v>0</v>
      </c>
    </row>
    <row r="30" spans="2:17" ht="19.5" customHeight="1">
      <c r="B30" s="481"/>
      <c r="C30" s="190"/>
      <c r="D30" s="186"/>
      <c r="E30" s="183">
        <f t="shared" si="8"/>
        <v>0</v>
      </c>
      <c r="F30" s="186"/>
      <c r="G30" s="183">
        <f t="shared" si="9"/>
        <v>0</v>
      </c>
      <c r="H30" s="186"/>
      <c r="I30" s="183">
        <f t="shared" si="10"/>
        <v>0</v>
      </c>
      <c r="J30" s="187"/>
      <c r="K30" s="186"/>
      <c r="L30" s="186"/>
      <c r="M30" s="183"/>
      <c r="N30" s="186"/>
      <c r="O30" s="183"/>
      <c r="P30" s="186"/>
      <c r="Q30" s="183"/>
    </row>
    <row r="31" spans="2:17" ht="19.5" customHeight="1" thickBot="1">
      <c r="B31" s="481"/>
      <c r="C31" s="190"/>
      <c r="D31" s="186"/>
      <c r="E31" s="183">
        <f t="shared" si="8"/>
        <v>0</v>
      </c>
      <c r="F31" s="186"/>
      <c r="G31" s="183">
        <f t="shared" si="9"/>
        <v>0</v>
      </c>
      <c r="H31" s="186"/>
      <c r="I31" s="183">
        <f t="shared" si="10"/>
        <v>0</v>
      </c>
      <c r="J31" s="187"/>
      <c r="K31" s="186"/>
      <c r="L31" s="186"/>
      <c r="M31" s="183">
        <f t="shared" si="11"/>
        <v>0</v>
      </c>
      <c r="N31" s="186"/>
      <c r="O31" s="183">
        <f>M31+N31</f>
        <v>0</v>
      </c>
      <c r="P31" s="186"/>
      <c r="Q31" s="183">
        <f>O31+P31</f>
        <v>0</v>
      </c>
    </row>
    <row r="32" spans="2:17" ht="19.5" customHeight="1" hidden="1">
      <c r="B32" s="200"/>
      <c r="C32" s="186"/>
      <c r="D32" s="190"/>
      <c r="E32" s="183">
        <f t="shared" si="8"/>
        <v>0</v>
      </c>
      <c r="F32" s="190"/>
      <c r="G32" s="183">
        <f t="shared" si="9"/>
        <v>0</v>
      </c>
      <c r="H32" s="190"/>
      <c r="I32" s="183">
        <f t="shared" si="10"/>
        <v>0</v>
      </c>
      <c r="J32" s="187"/>
      <c r="K32" s="186"/>
      <c r="L32" s="190"/>
      <c r="M32" s="183">
        <f t="shared" si="11"/>
        <v>0</v>
      </c>
      <c r="N32" s="190"/>
      <c r="O32" s="183">
        <f>M32+N32</f>
        <v>0</v>
      </c>
      <c r="P32" s="190"/>
      <c r="Q32" s="183">
        <f>O32+P32</f>
        <v>0</v>
      </c>
    </row>
    <row r="33" spans="2:17" ht="19.5" customHeight="1" hidden="1" thickBot="1">
      <c r="B33" s="197"/>
      <c r="C33" s="198"/>
      <c r="D33" s="199"/>
      <c r="E33" s="199"/>
      <c r="F33" s="199"/>
      <c r="G33" s="199"/>
      <c r="H33" s="199"/>
      <c r="I33" s="199"/>
      <c r="J33" s="191"/>
      <c r="K33" s="190"/>
      <c r="L33" s="199"/>
      <c r="M33" s="199"/>
      <c r="N33" s="199"/>
      <c r="O33" s="199"/>
      <c r="P33" s="199"/>
      <c r="Q33" s="199"/>
    </row>
    <row r="34" spans="2:17" ht="19.5" customHeight="1" thickBot="1">
      <c r="B34" s="192" t="s">
        <v>120</v>
      </c>
      <c r="C34" s="193">
        <f aca="true" t="shared" si="12" ref="C34:I34">SUM(C25:C32)</f>
        <v>9600</v>
      </c>
      <c r="D34" s="193">
        <f t="shared" si="12"/>
        <v>52524</v>
      </c>
      <c r="E34" s="193">
        <f t="shared" si="12"/>
        <v>62124</v>
      </c>
      <c r="F34" s="193">
        <f t="shared" si="12"/>
        <v>15558</v>
      </c>
      <c r="G34" s="193">
        <f t="shared" si="12"/>
        <v>77682</v>
      </c>
      <c r="H34" s="193">
        <f t="shared" si="12"/>
        <v>64</v>
      </c>
      <c r="I34" s="193">
        <f t="shared" si="12"/>
        <v>77746</v>
      </c>
      <c r="J34" s="194" t="s">
        <v>121</v>
      </c>
      <c r="K34" s="193">
        <f aca="true" t="shared" si="13" ref="K34:Q34">SUM(K25:K33)</f>
        <v>9600</v>
      </c>
      <c r="L34" s="193">
        <f t="shared" si="13"/>
        <v>52524</v>
      </c>
      <c r="M34" s="193">
        <f t="shared" si="13"/>
        <v>62124</v>
      </c>
      <c r="N34" s="193">
        <f t="shared" si="13"/>
        <v>15558</v>
      </c>
      <c r="O34" s="193">
        <f t="shared" si="13"/>
        <v>77682</v>
      </c>
      <c r="P34" s="193">
        <f t="shared" si="13"/>
        <v>64</v>
      </c>
      <c r="Q34" s="193">
        <f t="shared" si="13"/>
        <v>77746</v>
      </c>
    </row>
    <row r="35" spans="2:17" ht="19.5" customHeight="1" thickBot="1">
      <c r="B35" s="192" t="s">
        <v>122</v>
      </c>
      <c r="C35" s="193">
        <f aca="true" t="shared" si="14" ref="C35:I35">C20+C34</f>
        <v>265538</v>
      </c>
      <c r="D35" s="193">
        <f t="shared" si="14"/>
        <v>52771</v>
      </c>
      <c r="E35" s="193">
        <f t="shared" si="14"/>
        <v>318309</v>
      </c>
      <c r="F35" s="193">
        <f t="shared" si="14"/>
        <v>35432</v>
      </c>
      <c r="G35" s="193">
        <f t="shared" si="14"/>
        <v>353741</v>
      </c>
      <c r="H35" s="193">
        <f t="shared" si="14"/>
        <v>33720</v>
      </c>
      <c r="I35" s="193">
        <f t="shared" si="14"/>
        <v>387461</v>
      </c>
      <c r="J35" s="194" t="s">
        <v>123</v>
      </c>
      <c r="K35" s="193">
        <f aca="true" t="shared" si="15" ref="K35:Q35">K20+K34</f>
        <v>265538</v>
      </c>
      <c r="L35" s="193">
        <f t="shared" si="15"/>
        <v>52771</v>
      </c>
      <c r="M35" s="193">
        <f t="shared" si="15"/>
        <v>318309</v>
      </c>
      <c r="N35" s="193">
        <f t="shared" si="15"/>
        <v>35432</v>
      </c>
      <c r="O35" s="193">
        <f t="shared" si="15"/>
        <v>353741</v>
      </c>
      <c r="P35" s="193">
        <f t="shared" si="15"/>
        <v>33720</v>
      </c>
      <c r="Q35" s="193">
        <f t="shared" si="15"/>
        <v>387461</v>
      </c>
    </row>
  </sheetData>
  <mergeCells count="4">
    <mergeCell ref="B5:K5"/>
    <mergeCell ref="B6:K6"/>
    <mergeCell ref="B7:K7"/>
    <mergeCell ref="B22:K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6"/>
  <sheetViews>
    <sheetView zoomScale="75" zoomScaleNormal="75" workbookViewId="0" topLeftCell="A4">
      <selection activeCell="E4" sqref="E1:F16384"/>
    </sheetView>
  </sheetViews>
  <sheetFormatPr defaultColWidth="9.00390625" defaultRowHeight="12.75"/>
  <cols>
    <col min="1" max="1" width="9.125" style="175" customWidth="1"/>
    <col min="2" max="2" width="44.375" style="175" customWidth="1"/>
    <col min="3" max="3" width="10.875" style="175" customWidth="1"/>
    <col min="4" max="4" width="12.125" style="175" hidden="1" customWidth="1"/>
    <col min="5" max="6" width="9.875" style="175" hidden="1" customWidth="1"/>
    <col min="7" max="9" width="9.875" style="175" customWidth="1"/>
    <col min="10" max="10" width="53.125" style="175" customWidth="1"/>
    <col min="11" max="11" width="10.75390625" style="175" customWidth="1"/>
    <col min="12" max="12" width="12.125" style="175" hidden="1" customWidth="1"/>
    <col min="13" max="13" width="10.75390625" style="175" hidden="1" customWidth="1"/>
    <col min="14" max="14" width="10.25390625" style="175" hidden="1" customWidth="1"/>
    <col min="15" max="15" width="11.25390625" style="175" customWidth="1"/>
    <col min="16" max="16" width="10.25390625" style="175" customWidth="1"/>
    <col min="17" max="17" width="11.25390625" style="175" customWidth="1"/>
    <col min="18" max="16384" width="9.125" style="175" customWidth="1"/>
  </cols>
  <sheetData>
    <row r="1" ht="14.25">
      <c r="B1" s="146"/>
    </row>
    <row r="2" ht="14.25">
      <c r="B2" s="146" t="s">
        <v>585</v>
      </c>
    </row>
    <row r="3" ht="14.25">
      <c r="B3" s="146" t="s">
        <v>614</v>
      </c>
    </row>
    <row r="4" ht="14.25">
      <c r="B4" s="146"/>
    </row>
    <row r="5" spans="2:15" ht="15.75" customHeight="1">
      <c r="B5" s="931" t="s">
        <v>124</v>
      </c>
      <c r="C5" s="931"/>
      <c r="D5" s="931"/>
      <c r="E5" s="931"/>
      <c r="F5" s="931"/>
      <c r="G5" s="931"/>
      <c r="H5" s="931"/>
      <c r="I5" s="931"/>
      <c r="J5" s="931"/>
      <c r="K5" s="931"/>
      <c r="L5" s="936"/>
      <c r="M5" s="936"/>
      <c r="N5" s="936"/>
      <c r="O5" s="936"/>
    </row>
    <row r="6" spans="2:15" ht="15.75" customHeight="1">
      <c r="B6" s="931" t="s">
        <v>109</v>
      </c>
      <c r="C6" s="931"/>
      <c r="D6" s="931"/>
      <c r="E6" s="931"/>
      <c r="F6" s="931"/>
      <c r="G6" s="931"/>
      <c r="H6" s="931"/>
      <c r="I6" s="931"/>
      <c r="J6" s="931"/>
      <c r="K6" s="931"/>
      <c r="L6" s="936"/>
      <c r="M6" s="936"/>
      <c r="N6" s="936"/>
      <c r="O6" s="936"/>
    </row>
    <row r="7" spans="2:15" s="176" customFormat="1" ht="30.75" customHeight="1">
      <c r="B7" s="932" t="s">
        <v>416</v>
      </c>
      <c r="C7" s="932"/>
      <c r="D7" s="932"/>
      <c r="E7" s="932"/>
      <c r="F7" s="932"/>
      <c r="G7" s="932"/>
      <c r="H7" s="932"/>
      <c r="I7" s="932"/>
      <c r="J7" s="932"/>
      <c r="K7" s="932"/>
      <c r="L7" s="937"/>
      <c r="M7" s="937"/>
      <c r="N7" s="937"/>
      <c r="O7" s="937"/>
    </row>
    <row r="8" spans="2:15" ht="15">
      <c r="B8" s="933" t="s">
        <v>110</v>
      </c>
      <c r="C8" s="933"/>
      <c r="D8" s="933"/>
      <c r="E8" s="933"/>
      <c r="F8" s="933"/>
      <c r="G8" s="933"/>
      <c r="H8" s="933"/>
      <c r="I8" s="933"/>
      <c r="J8" s="933"/>
      <c r="K8" s="933"/>
      <c r="L8" s="936"/>
      <c r="M8" s="936"/>
      <c r="N8" s="936"/>
      <c r="O8" s="936"/>
    </row>
    <row r="9" spans="2:11" ht="15" thickBot="1"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2:17" s="181" customFormat="1" ht="33" customHeight="1" thickBot="1">
      <c r="B10" s="178" t="s">
        <v>111</v>
      </c>
      <c r="C10" s="179" t="s">
        <v>112</v>
      </c>
      <c r="D10" s="179" t="s">
        <v>234</v>
      </c>
      <c r="E10" s="179" t="s">
        <v>232</v>
      </c>
      <c r="F10" s="179" t="s">
        <v>608</v>
      </c>
      <c r="G10" s="179" t="s">
        <v>232</v>
      </c>
      <c r="H10" s="179" t="s">
        <v>615</v>
      </c>
      <c r="I10" s="179" t="s">
        <v>232</v>
      </c>
      <c r="J10" s="180" t="s">
        <v>113</v>
      </c>
      <c r="K10" s="179" t="s">
        <v>114</v>
      </c>
      <c r="L10" s="179" t="s">
        <v>234</v>
      </c>
      <c r="M10" s="179" t="s">
        <v>232</v>
      </c>
      <c r="N10" s="179" t="s">
        <v>608</v>
      </c>
      <c r="O10" s="179" t="s">
        <v>232</v>
      </c>
      <c r="P10" s="179" t="s">
        <v>615</v>
      </c>
      <c r="Q10" s="179" t="s">
        <v>232</v>
      </c>
    </row>
    <row r="11" spans="2:17" ht="18.75" customHeight="1">
      <c r="B11" s="182" t="s">
        <v>417</v>
      </c>
      <c r="C11" s="183"/>
      <c r="D11" s="183"/>
      <c r="E11" s="183">
        <f aca="true" t="shared" si="0" ref="E11:E16">C11+D11</f>
        <v>0</v>
      </c>
      <c r="F11" s="183"/>
      <c r="G11" s="183">
        <f aca="true" t="shared" si="1" ref="G11:G16">E11+F11</f>
        <v>0</v>
      </c>
      <c r="H11" s="183">
        <v>16</v>
      </c>
      <c r="I11" s="183">
        <f aca="true" t="shared" si="2" ref="I11:I16">G11+H11</f>
        <v>16</v>
      </c>
      <c r="J11" s="184" t="s">
        <v>115</v>
      </c>
      <c r="K11" s="183"/>
      <c r="L11" s="183"/>
      <c r="M11" s="183">
        <f aca="true" t="shared" si="3" ref="M11:M20">K11+L11</f>
        <v>0</v>
      </c>
      <c r="N11" s="183"/>
      <c r="O11" s="183">
        <f aca="true" t="shared" si="4" ref="O11:O20">M11+N11</f>
        <v>0</v>
      </c>
      <c r="P11" s="183"/>
      <c r="Q11" s="183">
        <f aca="true" t="shared" si="5" ref="Q11:Q20">O11+P11</f>
        <v>0</v>
      </c>
    </row>
    <row r="12" spans="2:17" ht="18.75" customHeight="1">
      <c r="B12" s="185" t="s">
        <v>418</v>
      </c>
      <c r="C12" s="186"/>
      <c r="D12" s="186"/>
      <c r="E12" s="183">
        <f t="shared" si="0"/>
        <v>0</v>
      </c>
      <c r="F12" s="186"/>
      <c r="G12" s="183">
        <f t="shared" si="1"/>
        <v>0</v>
      </c>
      <c r="H12" s="186"/>
      <c r="I12" s="183">
        <f t="shared" si="2"/>
        <v>0</v>
      </c>
      <c r="J12" s="187" t="s">
        <v>116</v>
      </c>
      <c r="K12" s="186">
        <v>5</v>
      </c>
      <c r="L12" s="186"/>
      <c r="M12" s="183">
        <f t="shared" si="3"/>
        <v>5</v>
      </c>
      <c r="N12" s="186"/>
      <c r="O12" s="183">
        <f t="shared" si="4"/>
        <v>5</v>
      </c>
      <c r="P12" s="186"/>
      <c r="Q12" s="183">
        <f t="shared" si="5"/>
        <v>5</v>
      </c>
    </row>
    <row r="13" spans="2:17" ht="18.75" customHeight="1">
      <c r="B13" s="185" t="s">
        <v>419</v>
      </c>
      <c r="C13" s="186"/>
      <c r="D13" s="186"/>
      <c r="E13" s="183">
        <f t="shared" si="0"/>
        <v>0</v>
      </c>
      <c r="F13" s="186"/>
      <c r="G13" s="183">
        <f t="shared" si="1"/>
        <v>0</v>
      </c>
      <c r="H13" s="186"/>
      <c r="I13" s="183">
        <f t="shared" si="2"/>
        <v>0</v>
      </c>
      <c r="J13" s="187" t="s">
        <v>565</v>
      </c>
      <c r="K13" s="186">
        <v>105</v>
      </c>
      <c r="L13" s="186"/>
      <c r="M13" s="183">
        <f t="shared" si="3"/>
        <v>105</v>
      </c>
      <c r="N13" s="186">
        <f>299+51</f>
        <v>350</v>
      </c>
      <c r="O13" s="183">
        <f t="shared" si="4"/>
        <v>455</v>
      </c>
      <c r="P13" s="186">
        <v>16</v>
      </c>
      <c r="Q13" s="183">
        <f t="shared" si="5"/>
        <v>471</v>
      </c>
    </row>
    <row r="14" spans="2:17" ht="18.75" customHeight="1">
      <c r="B14" s="185" t="s">
        <v>420</v>
      </c>
      <c r="C14" s="186">
        <v>210</v>
      </c>
      <c r="D14" s="188"/>
      <c r="E14" s="183">
        <f t="shared" si="0"/>
        <v>210</v>
      </c>
      <c r="F14" s="188">
        <v>299</v>
      </c>
      <c r="G14" s="183">
        <f t="shared" si="1"/>
        <v>509</v>
      </c>
      <c r="H14" s="188"/>
      <c r="I14" s="183">
        <f t="shared" si="2"/>
        <v>509</v>
      </c>
      <c r="J14" s="187" t="s">
        <v>566</v>
      </c>
      <c r="K14" s="186"/>
      <c r="L14" s="188"/>
      <c r="M14" s="183">
        <f t="shared" si="3"/>
        <v>0</v>
      </c>
      <c r="N14" s="188"/>
      <c r="O14" s="183">
        <f t="shared" si="4"/>
        <v>0</v>
      </c>
      <c r="P14" s="188"/>
      <c r="Q14" s="183">
        <f t="shared" si="5"/>
        <v>0</v>
      </c>
    </row>
    <row r="15" spans="2:17" ht="18.75" customHeight="1">
      <c r="B15" s="185" t="s">
        <v>421</v>
      </c>
      <c r="C15" s="186"/>
      <c r="D15" s="186"/>
      <c r="E15" s="183">
        <f t="shared" si="0"/>
        <v>0</v>
      </c>
      <c r="F15" s="186"/>
      <c r="G15" s="183">
        <f t="shared" si="1"/>
        <v>0</v>
      </c>
      <c r="H15" s="186"/>
      <c r="I15" s="183">
        <f t="shared" si="2"/>
        <v>0</v>
      </c>
      <c r="J15" s="187" t="s">
        <v>567</v>
      </c>
      <c r="K15" s="186"/>
      <c r="L15" s="186"/>
      <c r="M15" s="183">
        <f t="shared" si="3"/>
        <v>0</v>
      </c>
      <c r="N15" s="186"/>
      <c r="O15" s="183">
        <f t="shared" si="4"/>
        <v>0</v>
      </c>
      <c r="P15" s="186"/>
      <c r="Q15" s="183">
        <f t="shared" si="5"/>
        <v>0</v>
      </c>
    </row>
    <row r="16" spans="2:17" ht="18.75" customHeight="1">
      <c r="B16" s="481" t="s">
        <v>422</v>
      </c>
      <c r="C16" s="186"/>
      <c r="D16" s="186"/>
      <c r="E16" s="183">
        <f t="shared" si="0"/>
        <v>0</v>
      </c>
      <c r="F16" s="186">
        <v>51</v>
      </c>
      <c r="G16" s="183">
        <f t="shared" si="1"/>
        <v>51</v>
      </c>
      <c r="H16" s="186"/>
      <c r="I16" s="183">
        <f t="shared" si="2"/>
        <v>51</v>
      </c>
      <c r="J16" s="187" t="s">
        <v>568</v>
      </c>
      <c r="K16" s="186">
        <v>50</v>
      </c>
      <c r="L16" s="186"/>
      <c r="M16" s="183">
        <f t="shared" si="3"/>
        <v>50</v>
      </c>
      <c r="N16" s="186"/>
      <c r="O16" s="183">
        <f t="shared" si="4"/>
        <v>50</v>
      </c>
      <c r="P16" s="186"/>
      <c r="Q16" s="183">
        <f t="shared" si="5"/>
        <v>50</v>
      </c>
    </row>
    <row r="17" spans="2:17" ht="18.75" customHeight="1">
      <c r="B17" s="481" t="s">
        <v>423</v>
      </c>
      <c r="C17" s="186"/>
      <c r="D17" s="186"/>
      <c r="E17" s="186"/>
      <c r="F17" s="186"/>
      <c r="G17" s="186"/>
      <c r="H17" s="186"/>
      <c r="I17" s="186"/>
      <c r="J17" s="185" t="s">
        <v>569</v>
      </c>
      <c r="K17" s="186"/>
      <c r="L17" s="186"/>
      <c r="M17" s="183">
        <f t="shared" si="3"/>
        <v>0</v>
      </c>
      <c r="N17" s="186"/>
      <c r="O17" s="183">
        <f t="shared" si="4"/>
        <v>0</v>
      </c>
      <c r="P17" s="186"/>
      <c r="Q17" s="183">
        <f t="shared" si="5"/>
        <v>0</v>
      </c>
    </row>
    <row r="18" spans="2:17" ht="18.75" customHeight="1">
      <c r="B18" s="481" t="s">
        <v>424</v>
      </c>
      <c r="C18" s="186"/>
      <c r="D18" s="186"/>
      <c r="E18" s="186"/>
      <c r="F18" s="186"/>
      <c r="G18" s="186"/>
      <c r="H18" s="186"/>
      <c r="I18" s="186"/>
      <c r="J18" s="185" t="s">
        <v>570</v>
      </c>
      <c r="K18" s="186"/>
      <c r="L18" s="186"/>
      <c r="M18" s="186">
        <f t="shared" si="3"/>
        <v>0</v>
      </c>
      <c r="N18" s="186"/>
      <c r="O18" s="186">
        <f t="shared" si="4"/>
        <v>0</v>
      </c>
      <c r="P18" s="186"/>
      <c r="Q18" s="186">
        <f t="shared" si="5"/>
        <v>0</v>
      </c>
    </row>
    <row r="19" spans="2:17" ht="18.75" customHeight="1">
      <c r="B19" s="481"/>
      <c r="C19" s="186"/>
      <c r="D19" s="186"/>
      <c r="E19" s="186"/>
      <c r="F19" s="186"/>
      <c r="G19" s="186"/>
      <c r="H19" s="186"/>
      <c r="I19" s="186"/>
      <c r="J19" s="185" t="s">
        <v>572</v>
      </c>
      <c r="K19" s="186">
        <v>50</v>
      </c>
      <c r="L19" s="186"/>
      <c r="M19" s="186">
        <f t="shared" si="3"/>
        <v>50</v>
      </c>
      <c r="N19" s="186"/>
      <c r="O19" s="186">
        <f t="shared" si="4"/>
        <v>50</v>
      </c>
      <c r="P19" s="186"/>
      <c r="Q19" s="186">
        <f t="shared" si="5"/>
        <v>50</v>
      </c>
    </row>
    <row r="20" spans="2:17" ht="18.75" customHeight="1" thickBot="1">
      <c r="B20" s="483"/>
      <c r="C20" s="343"/>
      <c r="D20" s="343"/>
      <c r="E20" s="343"/>
      <c r="F20" s="343"/>
      <c r="G20" s="343"/>
      <c r="H20" s="343"/>
      <c r="I20" s="343"/>
      <c r="J20" s="342" t="s">
        <v>571</v>
      </c>
      <c r="K20" s="343"/>
      <c r="L20" s="343"/>
      <c r="M20" s="343">
        <f t="shared" si="3"/>
        <v>0</v>
      </c>
      <c r="N20" s="343"/>
      <c r="O20" s="343">
        <f t="shared" si="4"/>
        <v>0</v>
      </c>
      <c r="P20" s="343"/>
      <c r="Q20" s="343">
        <f t="shared" si="5"/>
        <v>0</v>
      </c>
    </row>
    <row r="21" spans="2:17" ht="15.75" thickBot="1">
      <c r="B21" s="484" t="s">
        <v>117</v>
      </c>
      <c r="C21" s="193">
        <f aca="true" t="shared" si="6" ref="C21:I21">SUM(C11:C18)</f>
        <v>210</v>
      </c>
      <c r="D21" s="193">
        <f t="shared" si="6"/>
        <v>0</v>
      </c>
      <c r="E21" s="193">
        <f t="shared" si="6"/>
        <v>210</v>
      </c>
      <c r="F21" s="193">
        <f t="shared" si="6"/>
        <v>350</v>
      </c>
      <c r="G21" s="193">
        <f t="shared" si="6"/>
        <v>560</v>
      </c>
      <c r="H21" s="193">
        <f t="shared" si="6"/>
        <v>16</v>
      </c>
      <c r="I21" s="193">
        <f t="shared" si="6"/>
        <v>576</v>
      </c>
      <c r="J21" s="194" t="s">
        <v>118</v>
      </c>
      <c r="K21" s="193">
        <f aca="true" t="shared" si="7" ref="K21:Q21">SUM(K11:K19)</f>
        <v>210</v>
      </c>
      <c r="L21" s="193">
        <f t="shared" si="7"/>
        <v>0</v>
      </c>
      <c r="M21" s="193">
        <f t="shared" si="7"/>
        <v>210</v>
      </c>
      <c r="N21" s="193">
        <f t="shared" si="7"/>
        <v>350</v>
      </c>
      <c r="O21" s="193">
        <f t="shared" si="7"/>
        <v>560</v>
      </c>
      <c r="P21" s="193">
        <f t="shared" si="7"/>
        <v>16</v>
      </c>
      <c r="Q21" s="193">
        <f t="shared" si="7"/>
        <v>576</v>
      </c>
    </row>
    <row r="22" spans="2:11" ht="14.25">
      <c r="B22" s="399"/>
      <c r="C22" s="400"/>
      <c r="D22" s="400"/>
      <c r="E22" s="400"/>
      <c r="F22" s="400"/>
      <c r="G22" s="400"/>
      <c r="H22" s="400"/>
      <c r="I22" s="400"/>
      <c r="J22" s="400"/>
      <c r="K22" s="401"/>
    </row>
    <row r="23" spans="2:11" ht="15">
      <c r="B23" s="934" t="s">
        <v>250</v>
      </c>
      <c r="C23" s="933"/>
      <c r="D23" s="933"/>
      <c r="E23" s="933"/>
      <c r="F23" s="933"/>
      <c r="G23" s="933"/>
      <c r="H23" s="933"/>
      <c r="I23" s="933"/>
      <c r="J23" s="933"/>
      <c r="K23" s="935"/>
    </row>
    <row r="24" spans="2:11" ht="15" thickBot="1">
      <c r="B24" s="371"/>
      <c r="C24" s="402"/>
      <c r="D24" s="402"/>
      <c r="E24" s="402"/>
      <c r="F24" s="402"/>
      <c r="G24" s="402"/>
      <c r="H24" s="402"/>
      <c r="I24" s="402"/>
      <c r="J24" s="402"/>
      <c r="K24" s="403"/>
    </row>
    <row r="25" spans="2:17" ht="15.75" thickBot="1">
      <c r="B25" s="484" t="s">
        <v>111</v>
      </c>
      <c r="C25" s="195" t="s">
        <v>114</v>
      </c>
      <c r="D25" s="179" t="s">
        <v>234</v>
      </c>
      <c r="E25" s="179" t="s">
        <v>232</v>
      </c>
      <c r="F25" s="179" t="s">
        <v>608</v>
      </c>
      <c r="G25" s="179" t="s">
        <v>232</v>
      </c>
      <c r="H25" s="179" t="s">
        <v>615</v>
      </c>
      <c r="I25" s="179" t="s">
        <v>232</v>
      </c>
      <c r="J25" s="194" t="s">
        <v>119</v>
      </c>
      <c r="K25" s="196" t="s">
        <v>114</v>
      </c>
      <c r="L25" s="179" t="s">
        <v>234</v>
      </c>
      <c r="M25" s="179" t="s">
        <v>232</v>
      </c>
      <c r="N25" s="179" t="s">
        <v>608</v>
      </c>
      <c r="O25" s="179" t="s">
        <v>232</v>
      </c>
      <c r="P25" s="179" t="s">
        <v>615</v>
      </c>
      <c r="Q25" s="179" t="s">
        <v>232</v>
      </c>
    </row>
    <row r="26" spans="2:17" ht="17.25" customHeight="1">
      <c r="B26" s="485" t="s">
        <v>425</v>
      </c>
      <c r="C26" s="183"/>
      <c r="D26" s="183"/>
      <c r="E26" s="183">
        <f>C26+D26</f>
        <v>0</v>
      </c>
      <c r="F26" s="183"/>
      <c r="G26" s="183">
        <f>E26+F26</f>
        <v>0</v>
      </c>
      <c r="H26" s="183"/>
      <c r="I26" s="183">
        <f>G26+H26</f>
        <v>0</v>
      </c>
      <c r="J26" s="184" t="s">
        <v>430</v>
      </c>
      <c r="K26" s="183"/>
      <c r="L26" s="183"/>
      <c r="M26" s="183">
        <f>K26+L26</f>
        <v>0</v>
      </c>
      <c r="N26" s="183"/>
      <c r="O26" s="183">
        <f>M26+N26</f>
        <v>0</v>
      </c>
      <c r="P26" s="183"/>
      <c r="Q26" s="183">
        <f>O26+P26</f>
        <v>0</v>
      </c>
    </row>
    <row r="27" spans="2:17" ht="17.25" customHeight="1">
      <c r="B27" s="482" t="s">
        <v>426</v>
      </c>
      <c r="C27" s="186"/>
      <c r="D27" s="186"/>
      <c r="E27" s="183">
        <f aca="true" t="shared" si="8" ref="E27:E34">C27+D27</f>
        <v>0</v>
      </c>
      <c r="F27" s="186"/>
      <c r="G27" s="183">
        <f>E27+F27</f>
        <v>0</v>
      </c>
      <c r="H27" s="186"/>
      <c r="I27" s="183">
        <f>G27+H27</f>
        <v>0</v>
      </c>
      <c r="J27" s="184" t="s">
        <v>431</v>
      </c>
      <c r="K27" s="183"/>
      <c r="L27" s="186"/>
      <c r="M27" s="183">
        <f aca="true" t="shared" si="9" ref="M27:M34">K27+L27</f>
        <v>0</v>
      </c>
      <c r="N27" s="186"/>
      <c r="O27" s="183">
        <f>M27+N27</f>
        <v>0</v>
      </c>
      <c r="P27" s="186"/>
      <c r="Q27" s="183">
        <f>O27+P27</f>
        <v>0</v>
      </c>
    </row>
    <row r="28" spans="2:17" ht="17.25" customHeight="1">
      <c r="B28" s="482" t="s">
        <v>427</v>
      </c>
      <c r="C28" s="186"/>
      <c r="D28" s="186"/>
      <c r="E28" s="183">
        <f t="shared" si="8"/>
        <v>0</v>
      </c>
      <c r="F28" s="186"/>
      <c r="G28" s="183">
        <f>E28+F28</f>
        <v>0</v>
      </c>
      <c r="H28" s="186"/>
      <c r="I28" s="183">
        <f>G28+H28</f>
        <v>0</v>
      </c>
      <c r="J28" s="184" t="s">
        <v>432</v>
      </c>
      <c r="K28" s="186"/>
      <c r="L28" s="186"/>
      <c r="M28" s="183">
        <f t="shared" si="9"/>
        <v>0</v>
      </c>
      <c r="N28" s="186"/>
      <c r="O28" s="183">
        <f>M28+N28</f>
        <v>0</v>
      </c>
      <c r="P28" s="186"/>
      <c r="Q28" s="183">
        <f>O28+P28</f>
        <v>0</v>
      </c>
    </row>
    <row r="29" spans="2:17" ht="17.25" customHeight="1">
      <c r="B29" s="481" t="s">
        <v>428</v>
      </c>
      <c r="C29" s="186"/>
      <c r="D29" s="188"/>
      <c r="E29" s="183">
        <f t="shared" si="8"/>
        <v>0</v>
      </c>
      <c r="F29" s="188"/>
      <c r="G29" s="183">
        <f>E29+F29</f>
        <v>0</v>
      </c>
      <c r="H29" s="188"/>
      <c r="I29" s="183">
        <f>G29+H29</f>
        <v>0</v>
      </c>
      <c r="J29" s="187" t="s">
        <v>433</v>
      </c>
      <c r="K29" s="186"/>
      <c r="L29" s="188"/>
      <c r="M29" s="183">
        <f t="shared" si="9"/>
        <v>0</v>
      </c>
      <c r="N29" s="188"/>
      <c r="O29" s="183">
        <f>M29+N29</f>
        <v>0</v>
      </c>
      <c r="P29" s="188"/>
      <c r="Q29" s="183">
        <f>O29+P29</f>
        <v>0</v>
      </c>
    </row>
    <row r="30" spans="2:17" ht="17.25" customHeight="1">
      <c r="B30" s="481" t="s">
        <v>429</v>
      </c>
      <c r="C30" s="186"/>
      <c r="D30" s="186"/>
      <c r="E30" s="183">
        <f t="shared" si="8"/>
        <v>0</v>
      </c>
      <c r="F30" s="186"/>
      <c r="G30" s="183">
        <f>E30+F30</f>
        <v>0</v>
      </c>
      <c r="H30" s="186"/>
      <c r="I30" s="183">
        <f>G30+H30</f>
        <v>0</v>
      </c>
      <c r="J30" s="187" t="s">
        <v>434</v>
      </c>
      <c r="K30" s="186"/>
      <c r="L30" s="186"/>
      <c r="M30" s="183">
        <f t="shared" si="9"/>
        <v>0</v>
      </c>
      <c r="N30" s="186"/>
      <c r="O30" s="183">
        <f>M30+N30</f>
        <v>0</v>
      </c>
      <c r="P30" s="186"/>
      <c r="Q30" s="183">
        <f>O30+P30</f>
        <v>0</v>
      </c>
    </row>
    <row r="31" spans="2:17" ht="17.25" customHeight="1">
      <c r="B31" s="481"/>
      <c r="C31" s="186"/>
      <c r="D31" s="186"/>
      <c r="E31" s="183"/>
      <c r="F31" s="186"/>
      <c r="G31" s="183"/>
      <c r="H31" s="186"/>
      <c r="I31" s="183"/>
      <c r="J31" s="187"/>
      <c r="K31" s="186"/>
      <c r="L31" s="186"/>
      <c r="M31" s="183"/>
      <c r="N31" s="186"/>
      <c r="O31" s="183"/>
      <c r="P31" s="186"/>
      <c r="Q31" s="183"/>
    </row>
    <row r="32" spans="2:17" ht="17.25" customHeight="1" hidden="1">
      <c r="B32" s="481"/>
      <c r="C32" s="186"/>
      <c r="D32" s="186"/>
      <c r="E32" s="183">
        <f t="shared" si="8"/>
        <v>0</v>
      </c>
      <c r="F32" s="186"/>
      <c r="G32" s="183">
        <f>E32+F32</f>
        <v>0</v>
      </c>
      <c r="H32" s="186"/>
      <c r="I32" s="183">
        <f>G32+H32</f>
        <v>0</v>
      </c>
      <c r="J32" s="187"/>
      <c r="K32" s="186"/>
      <c r="L32" s="186"/>
      <c r="M32" s="183">
        <f t="shared" si="9"/>
        <v>0</v>
      </c>
      <c r="N32" s="186"/>
      <c r="O32" s="183">
        <f>M32+N32</f>
        <v>0</v>
      </c>
      <c r="P32" s="186"/>
      <c r="Q32" s="183">
        <f>O32+P32</f>
        <v>0</v>
      </c>
    </row>
    <row r="33" spans="2:17" ht="17.25" customHeight="1" hidden="1">
      <c r="B33" s="481"/>
      <c r="C33" s="186"/>
      <c r="D33" s="186"/>
      <c r="E33" s="183">
        <f t="shared" si="8"/>
        <v>0</v>
      </c>
      <c r="F33" s="186"/>
      <c r="G33" s="183">
        <f>E33+F33</f>
        <v>0</v>
      </c>
      <c r="H33" s="186"/>
      <c r="I33" s="183">
        <f>G33+H33</f>
        <v>0</v>
      </c>
      <c r="J33" s="187"/>
      <c r="K33" s="186"/>
      <c r="L33" s="186"/>
      <c r="M33" s="183">
        <f t="shared" si="9"/>
        <v>0</v>
      </c>
      <c r="N33" s="186"/>
      <c r="O33" s="183">
        <f>M33+N33</f>
        <v>0</v>
      </c>
      <c r="P33" s="186"/>
      <c r="Q33" s="183">
        <f>O33+P33</f>
        <v>0</v>
      </c>
    </row>
    <row r="34" spans="2:17" ht="17.25" customHeight="1" thickBot="1">
      <c r="B34" s="481"/>
      <c r="C34" s="190"/>
      <c r="D34" s="190"/>
      <c r="E34" s="183">
        <f t="shared" si="8"/>
        <v>0</v>
      </c>
      <c r="F34" s="190"/>
      <c r="G34" s="183">
        <f>E34+F34</f>
        <v>0</v>
      </c>
      <c r="H34" s="190"/>
      <c r="I34" s="183">
        <f>G34+H34</f>
        <v>0</v>
      </c>
      <c r="J34" s="191"/>
      <c r="K34" s="190"/>
      <c r="L34" s="190"/>
      <c r="M34" s="183">
        <f t="shared" si="9"/>
        <v>0</v>
      </c>
      <c r="N34" s="190"/>
      <c r="O34" s="183">
        <f>M34+N34</f>
        <v>0</v>
      </c>
      <c r="P34" s="190"/>
      <c r="Q34" s="183">
        <f>O34+P34</f>
        <v>0</v>
      </c>
    </row>
    <row r="35" spans="2:17" ht="17.25" customHeight="1" thickBot="1">
      <c r="B35" s="484" t="s">
        <v>120</v>
      </c>
      <c r="C35" s="193">
        <f>SUM(C26:C34)</f>
        <v>0</v>
      </c>
      <c r="D35" s="193">
        <f aca="true" t="shared" si="10" ref="D35:I35">SUM(D25:D33)</f>
        <v>0</v>
      </c>
      <c r="E35" s="193">
        <f t="shared" si="10"/>
        <v>0</v>
      </c>
      <c r="F35" s="193">
        <f t="shared" si="10"/>
        <v>0</v>
      </c>
      <c r="G35" s="193">
        <f t="shared" si="10"/>
        <v>0</v>
      </c>
      <c r="H35" s="193">
        <f t="shared" si="10"/>
        <v>0</v>
      </c>
      <c r="I35" s="193">
        <f t="shared" si="10"/>
        <v>0</v>
      </c>
      <c r="J35" s="194" t="s">
        <v>121</v>
      </c>
      <c r="K35" s="193">
        <f>SUM(K26:K34)</f>
        <v>0</v>
      </c>
      <c r="L35" s="193">
        <f aca="true" t="shared" si="11" ref="L35:Q35">SUM(L25:L33)</f>
        <v>0</v>
      </c>
      <c r="M35" s="193">
        <f t="shared" si="11"/>
        <v>0</v>
      </c>
      <c r="N35" s="193">
        <f t="shared" si="11"/>
        <v>0</v>
      </c>
      <c r="O35" s="193">
        <f t="shared" si="11"/>
        <v>0</v>
      </c>
      <c r="P35" s="193">
        <f t="shared" si="11"/>
        <v>0</v>
      </c>
      <c r="Q35" s="193">
        <f t="shared" si="11"/>
        <v>0</v>
      </c>
    </row>
    <row r="36" spans="2:17" ht="17.25" customHeight="1" thickBot="1">
      <c r="B36" s="484" t="s">
        <v>122</v>
      </c>
      <c r="C36" s="193">
        <f aca="true" t="shared" si="12" ref="C36:I36">C21+C35</f>
        <v>210</v>
      </c>
      <c r="D36" s="193">
        <f t="shared" si="12"/>
        <v>0</v>
      </c>
      <c r="E36" s="193">
        <f t="shared" si="12"/>
        <v>210</v>
      </c>
      <c r="F36" s="193">
        <f t="shared" si="12"/>
        <v>350</v>
      </c>
      <c r="G36" s="193">
        <f t="shared" si="12"/>
        <v>560</v>
      </c>
      <c r="H36" s="193">
        <f t="shared" si="12"/>
        <v>16</v>
      </c>
      <c r="I36" s="193">
        <f t="shared" si="12"/>
        <v>576</v>
      </c>
      <c r="J36" s="194" t="s">
        <v>123</v>
      </c>
      <c r="K36" s="193">
        <f aca="true" t="shared" si="13" ref="K36:Q36">K21+K35</f>
        <v>210</v>
      </c>
      <c r="L36" s="193">
        <f t="shared" si="13"/>
        <v>0</v>
      </c>
      <c r="M36" s="193">
        <f t="shared" si="13"/>
        <v>210</v>
      </c>
      <c r="N36" s="193">
        <f t="shared" si="13"/>
        <v>350</v>
      </c>
      <c r="O36" s="193">
        <f t="shared" si="13"/>
        <v>560</v>
      </c>
      <c r="P36" s="193">
        <f t="shared" si="13"/>
        <v>16</v>
      </c>
      <c r="Q36" s="193">
        <f t="shared" si="13"/>
        <v>576</v>
      </c>
    </row>
  </sheetData>
  <mergeCells count="5">
    <mergeCell ref="B23:K23"/>
    <mergeCell ref="B5:O5"/>
    <mergeCell ref="B6:O6"/>
    <mergeCell ref="B7:O7"/>
    <mergeCell ref="B8:O8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7">
      <selection activeCell="A3" sqref="A3"/>
    </sheetView>
  </sheetViews>
  <sheetFormatPr defaultColWidth="9.00390625" defaultRowHeight="12.75"/>
  <cols>
    <col min="1" max="1" width="70.375" style="175" customWidth="1"/>
    <col min="2" max="2" width="10.00390625" style="175" customWidth="1"/>
    <col min="3" max="3" width="11.875" style="175" hidden="1" customWidth="1"/>
    <col min="4" max="4" width="10.00390625" style="175" customWidth="1"/>
    <col min="5" max="5" width="9.625" style="175" customWidth="1"/>
    <col min="6" max="6" width="10.00390625" style="175" customWidth="1"/>
    <col min="7" max="7" width="11.375" style="175" hidden="1" customWidth="1"/>
    <col min="8" max="8" width="11.00390625" style="175" hidden="1" customWidth="1"/>
    <col min="9" max="9" width="11.375" style="175" hidden="1" customWidth="1"/>
    <col min="10" max="10" width="11.00390625" style="175" hidden="1" customWidth="1"/>
    <col min="11" max="16384" width="9.125" style="175" customWidth="1"/>
  </cols>
  <sheetData>
    <row r="1" ht="22.5" customHeight="1">
      <c r="A1" s="146"/>
    </row>
    <row r="2" ht="29.25" customHeight="1">
      <c r="A2" s="146" t="s">
        <v>586</v>
      </c>
    </row>
    <row r="3" ht="29.25" customHeight="1">
      <c r="A3" s="146" t="s">
        <v>606</v>
      </c>
    </row>
    <row r="4" spans="1:10" s="202" customFormat="1" ht="85.5" customHeight="1">
      <c r="A4" s="940" t="s">
        <v>125</v>
      </c>
      <c r="B4" s="940"/>
      <c r="C4" s="941"/>
      <c r="D4" s="941"/>
      <c r="E4" s="942"/>
      <c r="F4" s="942"/>
      <c r="G4" s="201"/>
      <c r="H4" s="201"/>
      <c r="I4" s="201"/>
      <c r="J4" s="201"/>
    </row>
    <row r="5" spans="1:4" s="203" customFormat="1" ht="25.5" customHeight="1" thickBot="1">
      <c r="A5" s="938" t="s">
        <v>416</v>
      </c>
      <c r="B5" s="938"/>
      <c r="C5" s="939"/>
      <c r="D5" s="939"/>
    </row>
    <row r="6" spans="1:10" ht="85.5" customHeight="1">
      <c r="A6" s="486" t="s">
        <v>126</v>
      </c>
      <c r="B6" s="204" t="s">
        <v>114</v>
      </c>
      <c r="C6" s="204" t="s">
        <v>234</v>
      </c>
      <c r="D6" s="204" t="s">
        <v>236</v>
      </c>
      <c r="E6" s="204" t="s">
        <v>608</v>
      </c>
      <c r="F6" s="204" t="s">
        <v>236</v>
      </c>
      <c r="G6" s="204" t="s">
        <v>242</v>
      </c>
      <c r="H6" s="204" t="s">
        <v>236</v>
      </c>
      <c r="I6" s="204" t="s">
        <v>242</v>
      </c>
      <c r="J6" s="204" t="s">
        <v>236</v>
      </c>
    </row>
    <row r="7" spans="1:14" s="201" customFormat="1" ht="15">
      <c r="A7" s="487"/>
      <c r="B7" s="205"/>
      <c r="C7" s="205"/>
      <c r="D7" s="205"/>
      <c r="E7" s="205"/>
      <c r="F7" s="205"/>
      <c r="G7" s="205"/>
      <c r="H7" s="205"/>
      <c r="I7" s="205"/>
      <c r="J7" s="205"/>
      <c r="N7" s="201" t="s">
        <v>439</v>
      </c>
    </row>
    <row r="8" spans="1:14" s="201" customFormat="1" ht="20.25" customHeight="1">
      <c r="A8" s="488" t="s">
        <v>435</v>
      </c>
      <c r="B8" s="205">
        <v>480</v>
      </c>
      <c r="C8" s="205"/>
      <c r="D8" s="206">
        <f aca="true" t="shared" si="0" ref="D8:D13">B8+C8</f>
        <v>480</v>
      </c>
      <c r="E8" s="205"/>
      <c r="F8" s="206">
        <f aca="true" t="shared" si="1" ref="F8:F13">D8+E8</f>
        <v>480</v>
      </c>
      <c r="G8" s="205"/>
      <c r="H8" s="206">
        <f aca="true" t="shared" si="2" ref="H8:H13">F8+G8</f>
        <v>480</v>
      </c>
      <c r="I8" s="205"/>
      <c r="J8" s="206">
        <f aca="true" t="shared" si="3" ref="J8:J13">H8+I8</f>
        <v>480</v>
      </c>
      <c r="N8" s="201">
        <v>120</v>
      </c>
    </row>
    <row r="9" spans="1:14" s="201" customFormat="1" ht="20.25" customHeight="1">
      <c r="A9" s="488" t="s">
        <v>436</v>
      </c>
      <c r="B9" s="205">
        <v>1600</v>
      </c>
      <c r="C9" s="205"/>
      <c r="D9" s="206">
        <f t="shared" si="0"/>
        <v>1600</v>
      </c>
      <c r="E9" s="205"/>
      <c r="F9" s="206">
        <f t="shared" si="1"/>
        <v>1600</v>
      </c>
      <c r="G9" s="205"/>
      <c r="H9" s="206">
        <f t="shared" si="2"/>
        <v>1600</v>
      </c>
      <c r="I9" s="205"/>
      <c r="J9" s="206">
        <f t="shared" si="3"/>
        <v>1600</v>
      </c>
      <c r="N9" s="201">
        <v>400</v>
      </c>
    </row>
    <row r="10" spans="1:14" s="201" customFormat="1" ht="20.25" customHeight="1">
      <c r="A10" s="488" t="s">
        <v>437</v>
      </c>
      <c r="B10" s="205">
        <v>320</v>
      </c>
      <c r="C10" s="205"/>
      <c r="D10" s="206">
        <f t="shared" si="0"/>
        <v>320</v>
      </c>
      <c r="E10" s="205"/>
      <c r="F10" s="206">
        <f t="shared" si="1"/>
        <v>320</v>
      </c>
      <c r="G10" s="205"/>
      <c r="H10" s="206">
        <f t="shared" si="2"/>
        <v>320</v>
      </c>
      <c r="I10" s="205"/>
      <c r="J10" s="206">
        <f t="shared" si="3"/>
        <v>320</v>
      </c>
      <c r="N10" s="201">
        <v>80</v>
      </c>
    </row>
    <row r="11" spans="1:14" s="207" customFormat="1" ht="20.25" customHeight="1">
      <c r="A11" s="488" t="s">
        <v>438</v>
      </c>
      <c r="B11" s="206">
        <v>800</v>
      </c>
      <c r="C11" s="206"/>
      <c r="D11" s="206">
        <f t="shared" si="0"/>
        <v>800</v>
      </c>
      <c r="E11" s="206"/>
      <c r="F11" s="206">
        <f t="shared" si="1"/>
        <v>800</v>
      </c>
      <c r="G11" s="206"/>
      <c r="H11" s="206">
        <f t="shared" si="2"/>
        <v>800</v>
      </c>
      <c r="I11" s="206"/>
      <c r="J11" s="206">
        <f t="shared" si="3"/>
        <v>800</v>
      </c>
      <c r="N11" s="207">
        <v>200</v>
      </c>
    </row>
    <row r="12" spans="1:10" ht="20.25" customHeight="1">
      <c r="A12" s="488" t="s">
        <v>609</v>
      </c>
      <c r="B12" s="206"/>
      <c r="C12" s="206"/>
      <c r="D12" s="206">
        <f t="shared" si="0"/>
        <v>0</v>
      </c>
      <c r="E12" s="206">
        <v>8772</v>
      </c>
      <c r="F12" s="206">
        <f t="shared" si="1"/>
        <v>8772</v>
      </c>
      <c r="G12" s="206"/>
      <c r="H12" s="206">
        <f t="shared" si="2"/>
        <v>8772</v>
      </c>
      <c r="I12" s="206"/>
      <c r="J12" s="206">
        <f t="shared" si="3"/>
        <v>8772</v>
      </c>
    </row>
    <row r="13" spans="1:10" ht="20.25" customHeight="1" thickBot="1">
      <c r="A13" s="488" t="s">
        <v>610</v>
      </c>
      <c r="B13" s="206"/>
      <c r="C13" s="206"/>
      <c r="D13" s="206">
        <f t="shared" si="0"/>
        <v>0</v>
      </c>
      <c r="E13" s="206">
        <v>1275</v>
      </c>
      <c r="F13" s="206">
        <f t="shared" si="1"/>
        <v>1275</v>
      </c>
      <c r="G13" s="206"/>
      <c r="H13" s="206">
        <f t="shared" si="2"/>
        <v>1275</v>
      </c>
      <c r="I13" s="206"/>
      <c r="J13" s="206">
        <f t="shared" si="3"/>
        <v>1275</v>
      </c>
    </row>
    <row r="14" spans="1:10" ht="20.25" customHeight="1" thickBot="1">
      <c r="A14" s="489" t="s">
        <v>128</v>
      </c>
      <c r="B14" s="425">
        <f aca="true" t="shared" si="4" ref="B14:J14">SUM(B8:B13)</f>
        <v>3200</v>
      </c>
      <c r="C14" s="425">
        <f t="shared" si="4"/>
        <v>0</v>
      </c>
      <c r="D14" s="425">
        <f t="shared" si="4"/>
        <v>3200</v>
      </c>
      <c r="E14" s="425">
        <f t="shared" si="4"/>
        <v>10047</v>
      </c>
      <c r="F14" s="425">
        <f t="shared" si="4"/>
        <v>13247</v>
      </c>
      <c r="G14" s="425">
        <f t="shared" si="4"/>
        <v>0</v>
      </c>
      <c r="H14" s="425">
        <f t="shared" si="4"/>
        <v>13247</v>
      </c>
      <c r="I14" s="425">
        <f t="shared" si="4"/>
        <v>0</v>
      </c>
      <c r="J14" s="425">
        <f t="shared" si="4"/>
        <v>13247</v>
      </c>
    </row>
    <row r="15" spans="1:10" ht="20.25" customHeight="1" thickBot="1">
      <c r="A15" s="490" t="s">
        <v>129</v>
      </c>
      <c r="B15" s="425">
        <v>800</v>
      </c>
      <c r="C15" s="425"/>
      <c r="D15" s="425">
        <f>B15+C15</f>
        <v>800</v>
      </c>
      <c r="E15" s="425">
        <f>2097+318+96</f>
        <v>2511</v>
      </c>
      <c r="F15" s="425">
        <f>D15+E15</f>
        <v>3311</v>
      </c>
      <c r="G15" s="425"/>
      <c r="H15" s="425">
        <f>F15+G15</f>
        <v>3311</v>
      </c>
      <c r="I15" s="425"/>
      <c r="J15" s="425">
        <f>H15+I15</f>
        <v>3311</v>
      </c>
    </row>
    <row r="16" spans="1:10" ht="20.25" customHeight="1" thickBot="1">
      <c r="A16" s="427" t="s">
        <v>440</v>
      </c>
      <c r="B16" s="208">
        <f>B14+B15</f>
        <v>4000</v>
      </c>
      <c r="C16" s="208">
        <f>C14+C15</f>
        <v>0</v>
      </c>
      <c r="D16" s="208">
        <f>D14+D15</f>
        <v>4000</v>
      </c>
      <c r="E16" s="208">
        <f>E14+E15</f>
        <v>12558</v>
      </c>
      <c r="F16" s="208">
        <f>F14+F15</f>
        <v>16558</v>
      </c>
      <c r="G16" s="424"/>
      <c r="H16" s="424"/>
      <c r="I16" s="424"/>
      <c r="J16" s="424"/>
    </row>
    <row r="17" spans="1:14" ht="20.25" customHeight="1">
      <c r="A17" s="488" t="s">
        <v>441</v>
      </c>
      <c r="B17" s="206">
        <v>240</v>
      </c>
      <c r="C17" s="206"/>
      <c r="D17" s="206">
        <f>B17+C17</f>
        <v>240</v>
      </c>
      <c r="E17" s="206"/>
      <c r="F17" s="206">
        <f>D17+E17</f>
        <v>240</v>
      </c>
      <c r="G17" s="209"/>
      <c r="H17" s="206">
        <f>F17+G17</f>
        <v>240</v>
      </c>
      <c r="I17" s="209"/>
      <c r="J17" s="206">
        <f>H17+I17</f>
        <v>240</v>
      </c>
      <c r="N17" s="175">
        <v>60</v>
      </c>
    </row>
    <row r="18" spans="1:10" ht="20.25" customHeight="1" thickBot="1">
      <c r="A18" s="488" t="s">
        <v>600</v>
      </c>
      <c r="B18" s="206"/>
      <c r="C18" s="206">
        <v>52524</v>
      </c>
      <c r="D18" s="206">
        <f>B18+C18</f>
        <v>52524</v>
      </c>
      <c r="E18" s="206"/>
      <c r="F18" s="206">
        <f>D18+E18</f>
        <v>52524</v>
      </c>
      <c r="G18" s="206"/>
      <c r="H18" s="206">
        <f>F18+G18</f>
        <v>52524</v>
      </c>
      <c r="I18" s="206"/>
      <c r="J18" s="206">
        <f>H18+I18</f>
        <v>52524</v>
      </c>
    </row>
    <row r="19" spans="1:10" ht="15" thickBot="1">
      <c r="A19" s="491" t="s">
        <v>130</v>
      </c>
      <c r="B19" s="426">
        <f>+B18+B17</f>
        <v>240</v>
      </c>
      <c r="C19" s="426">
        <f>+C18+C17</f>
        <v>52524</v>
      </c>
      <c r="D19" s="426">
        <f>+D18+D17</f>
        <v>52764</v>
      </c>
      <c r="E19" s="426">
        <f>+E18+E17</f>
        <v>0</v>
      </c>
      <c r="F19" s="426">
        <f>+F18+F17</f>
        <v>52764</v>
      </c>
      <c r="G19" s="426" t="e">
        <f>#REF!+G18+#REF!+#REF!+G17</f>
        <v>#REF!</v>
      </c>
      <c r="H19" s="426" t="e">
        <f>#REF!+H18+#REF!+#REF!+H17</f>
        <v>#REF!</v>
      </c>
      <c r="I19" s="426" t="e">
        <f>#REF!+I18+#REF!+#REF!+I17</f>
        <v>#REF!</v>
      </c>
      <c r="J19" s="426" t="e">
        <f>#REF!+J18+#REF!+#REF!+J17</f>
        <v>#REF!</v>
      </c>
    </row>
    <row r="20" spans="1:10" ht="15" thickBot="1">
      <c r="A20" s="490" t="s">
        <v>131</v>
      </c>
      <c r="B20" s="425">
        <v>60</v>
      </c>
      <c r="C20" s="425"/>
      <c r="D20" s="425">
        <f>B20+C20</f>
        <v>60</v>
      </c>
      <c r="E20" s="425">
        <v>3000</v>
      </c>
      <c r="F20" s="425">
        <f>D20+E20</f>
        <v>3060</v>
      </c>
      <c r="G20" s="425">
        <v>0</v>
      </c>
      <c r="H20" s="425">
        <f>F20+G20</f>
        <v>3060</v>
      </c>
      <c r="I20" s="425">
        <v>0</v>
      </c>
      <c r="J20" s="425">
        <f>H20+I20</f>
        <v>3060</v>
      </c>
    </row>
    <row r="21" spans="1:10" ht="15.75" thickBot="1">
      <c r="A21" s="492" t="s">
        <v>442</v>
      </c>
      <c r="B21" s="210">
        <f>B19+B20</f>
        <v>300</v>
      </c>
      <c r="C21" s="210">
        <f>C19+C20</f>
        <v>52524</v>
      </c>
      <c r="D21" s="210">
        <f>D19+D20</f>
        <v>52824</v>
      </c>
      <c r="E21" s="210">
        <f>E19+E20</f>
        <v>3000</v>
      </c>
      <c r="F21" s="210">
        <f>F19+F20</f>
        <v>55824</v>
      </c>
      <c r="G21" s="210" t="e">
        <f>G14+G19</f>
        <v>#REF!</v>
      </c>
      <c r="H21" s="210" t="e">
        <f>H14+H19</f>
        <v>#REF!</v>
      </c>
      <c r="I21" s="210" t="e">
        <f>I14+I19</f>
        <v>#REF!</v>
      </c>
      <c r="J21" s="210" t="e">
        <f>J14+J19</f>
        <v>#REF!</v>
      </c>
    </row>
    <row r="22" spans="1:10" ht="14.25">
      <c r="A22" s="493" t="s">
        <v>132</v>
      </c>
      <c r="B22" s="211">
        <v>300</v>
      </c>
      <c r="C22" s="211"/>
      <c r="D22" s="211">
        <f>B22+C22</f>
        <v>300</v>
      </c>
      <c r="E22" s="211"/>
      <c r="F22" s="211">
        <f>D22+E22</f>
        <v>300</v>
      </c>
      <c r="G22" s="211"/>
      <c r="H22" s="211">
        <f>F22+G22</f>
        <v>300</v>
      </c>
      <c r="I22" s="211"/>
      <c r="J22" s="211">
        <f>H22+I22</f>
        <v>300</v>
      </c>
    </row>
    <row r="23" spans="1:10" ht="14.25">
      <c r="A23" s="494" t="s">
        <v>96</v>
      </c>
      <c r="B23" s="206">
        <v>1000</v>
      </c>
      <c r="C23" s="206"/>
      <c r="D23" s="206">
        <f>B23+C23</f>
        <v>1000</v>
      </c>
      <c r="E23" s="206"/>
      <c r="F23" s="206">
        <f>D23+E23</f>
        <v>1000</v>
      </c>
      <c r="G23" s="206"/>
      <c r="H23" s="206">
        <f>F23+G23</f>
        <v>1000</v>
      </c>
      <c r="I23" s="206"/>
      <c r="J23" s="206">
        <f>H23+I23</f>
        <v>1000</v>
      </c>
    </row>
    <row r="24" spans="1:10" ht="14.25">
      <c r="A24" s="495" t="s">
        <v>443</v>
      </c>
      <c r="B24" s="212">
        <v>400</v>
      </c>
      <c r="C24" s="212"/>
      <c r="D24" s="206">
        <f>B24+C24</f>
        <v>400</v>
      </c>
      <c r="E24" s="212"/>
      <c r="F24" s="206">
        <f>D24+E24</f>
        <v>400</v>
      </c>
      <c r="G24" s="212"/>
      <c r="H24" s="212"/>
      <c r="I24" s="212"/>
      <c r="J24" s="212"/>
    </row>
    <row r="25" spans="1:10" ht="15" thickBot="1">
      <c r="A25" s="495" t="s">
        <v>230</v>
      </c>
      <c r="B25" s="212"/>
      <c r="C25" s="212"/>
      <c r="D25" s="206">
        <f>B25+C25</f>
        <v>0</v>
      </c>
      <c r="E25" s="212"/>
      <c r="F25" s="206">
        <f>D25+E25</f>
        <v>0</v>
      </c>
      <c r="G25" s="212"/>
      <c r="H25" s="212">
        <f>F25+G25</f>
        <v>0</v>
      </c>
      <c r="I25" s="212"/>
      <c r="J25" s="212">
        <f>H25+I25</f>
        <v>0</v>
      </c>
    </row>
    <row r="26" spans="1:10" ht="15.75" thickBot="1">
      <c r="A26" s="496" t="s">
        <v>121</v>
      </c>
      <c r="B26" s="208">
        <f>B21+B16+B22+B23+B25+B24</f>
        <v>6000</v>
      </c>
      <c r="C26" s="208">
        <f>C21+C16+C22+C23+C25+C24</f>
        <v>52524</v>
      </c>
      <c r="D26" s="208">
        <f>D21+D16+D22+D23+D25+D24</f>
        <v>58524</v>
      </c>
      <c r="E26" s="208">
        <f>E21+E16+E22+E23+E25+E24</f>
        <v>15558</v>
      </c>
      <c r="F26" s="208">
        <f>F21+F16+F22+F23+F25+F24</f>
        <v>74082</v>
      </c>
      <c r="G26" s="208" t="e">
        <f>G21+#REF!+G22+G23+G25</f>
        <v>#REF!</v>
      </c>
      <c r="H26" s="208" t="e">
        <f>H21+#REF!+H22+H23+H25</f>
        <v>#REF!</v>
      </c>
      <c r="I26" s="208" t="e">
        <f>I21+#REF!+I22+I23+I25</f>
        <v>#REF!</v>
      </c>
      <c r="J26" s="208" t="e">
        <f>J21+#REF!+J22+J23+J25</f>
        <v>#REF!</v>
      </c>
    </row>
  </sheetData>
  <mergeCells count="2">
    <mergeCell ref="A5:D5"/>
    <mergeCell ref="A4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146"/>
  <sheetViews>
    <sheetView view="pageBreakPreview" zoomScale="75" zoomScaleNormal="80" zoomScaleSheetLayoutView="75" workbookViewId="0" topLeftCell="A122">
      <selection activeCell="P130" sqref="P130"/>
    </sheetView>
  </sheetViews>
  <sheetFormatPr defaultColWidth="9.00390625" defaultRowHeight="19.5" customHeight="1"/>
  <cols>
    <col min="1" max="1" width="9.125" style="1" customWidth="1"/>
    <col min="2" max="2" width="13.375" style="344" customWidth="1"/>
    <col min="3" max="3" width="60.375" style="1" customWidth="1"/>
    <col min="4" max="4" width="12.125" style="213" hidden="1" customWidth="1"/>
    <col min="5" max="5" width="13.375" style="382" customWidth="1"/>
    <col min="6" max="6" width="13.375" style="214" hidden="1" customWidth="1"/>
    <col min="7" max="7" width="12.00390625" style="214" hidden="1" customWidth="1"/>
    <col min="8" max="8" width="11.75390625" style="214" hidden="1" customWidth="1"/>
    <col min="9" max="9" width="12.25390625" style="214" customWidth="1"/>
    <col min="10" max="10" width="11.75390625" style="382" customWidth="1"/>
    <col min="11" max="11" width="12.25390625" style="214" customWidth="1"/>
    <col min="12" max="12" width="13.375" style="214" hidden="1" customWidth="1"/>
    <col min="13" max="13" width="15.25390625" style="214" hidden="1" customWidth="1"/>
    <col min="14" max="16384" width="9.125" style="1" customWidth="1"/>
  </cols>
  <sheetData>
    <row r="1" ht="19.5" customHeight="1">
      <c r="B1" s="260"/>
    </row>
    <row r="2" spans="2:13" ht="19.5" customHeight="1">
      <c r="B2" s="945" t="s">
        <v>493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1"/>
    </row>
    <row r="3" spans="2:13" ht="19.5" customHeight="1"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1"/>
    </row>
    <row r="4" spans="3:13" ht="19.5" customHeight="1" thickBot="1">
      <c r="C4" s="2"/>
      <c r="D4" s="2"/>
      <c r="E4" s="383"/>
      <c r="F4" s="216"/>
      <c r="G4" s="216"/>
      <c r="H4" s="216"/>
      <c r="I4" s="216"/>
      <c r="J4" s="383"/>
      <c r="K4" s="216"/>
      <c r="L4" s="216"/>
      <c r="M4" s="216"/>
    </row>
    <row r="5" spans="2:13" s="2" customFormat="1" ht="19.5" customHeight="1" thickBot="1">
      <c r="B5" s="946" t="s">
        <v>133</v>
      </c>
      <c r="C5" s="946"/>
      <c r="D5" s="217" t="s">
        <v>134</v>
      </c>
      <c r="E5" s="384" t="s">
        <v>112</v>
      </c>
      <c r="F5" s="218" t="s">
        <v>490</v>
      </c>
      <c r="G5" s="218" t="s">
        <v>612</v>
      </c>
      <c r="H5" s="218" t="s">
        <v>239</v>
      </c>
      <c r="I5" s="218" t="s">
        <v>612</v>
      </c>
      <c r="J5" s="384" t="s">
        <v>240</v>
      </c>
      <c r="K5" s="218" t="s">
        <v>612</v>
      </c>
      <c r="L5" s="218" t="s">
        <v>253</v>
      </c>
      <c r="M5" s="218" t="s">
        <v>238</v>
      </c>
    </row>
    <row r="6" spans="2:13" s="2" customFormat="1" ht="19.5" customHeight="1" thickBot="1">
      <c r="B6" s="497" t="s">
        <v>444</v>
      </c>
      <c r="C6" s="219" t="s">
        <v>445</v>
      </c>
      <c r="D6" s="217">
        <v>7</v>
      </c>
      <c r="E6" s="384">
        <f aca="true" t="shared" si="0" ref="E6:M6">E7</f>
        <v>23138</v>
      </c>
      <c r="F6" s="384">
        <f t="shared" si="0"/>
        <v>0</v>
      </c>
      <c r="G6" s="384">
        <f t="shared" si="0"/>
        <v>23138</v>
      </c>
      <c r="H6" s="384">
        <f t="shared" si="0"/>
        <v>121</v>
      </c>
      <c r="I6" s="384">
        <f t="shared" si="0"/>
        <v>23259</v>
      </c>
      <c r="J6" s="384">
        <f t="shared" si="0"/>
        <v>4369</v>
      </c>
      <c r="K6" s="384">
        <f t="shared" si="0"/>
        <v>27628</v>
      </c>
      <c r="L6" s="384">
        <f t="shared" si="0"/>
        <v>0</v>
      </c>
      <c r="M6" s="384">
        <f t="shared" si="0"/>
        <v>27628</v>
      </c>
    </row>
    <row r="7" spans="2:13" s="2" customFormat="1" ht="19.5" customHeight="1" thickBot="1">
      <c r="B7" s="498"/>
      <c r="C7" s="428" t="s">
        <v>137</v>
      </c>
      <c r="D7" s="221"/>
      <c r="E7" s="385">
        <v>23138</v>
      </c>
      <c r="F7" s="222">
        <v>0</v>
      </c>
      <c r="G7" s="384">
        <f>E7+F7</f>
        <v>23138</v>
      </c>
      <c r="H7" s="222">
        <v>121</v>
      </c>
      <c r="I7" s="384">
        <f>G7+H7</f>
        <v>23259</v>
      </c>
      <c r="J7" s="1002">
        <v>4369</v>
      </c>
      <c r="K7" s="384">
        <f>I7+J7</f>
        <v>27628</v>
      </c>
      <c r="L7" s="222"/>
      <c r="M7" s="223">
        <f>K7+L7</f>
        <v>27628</v>
      </c>
    </row>
    <row r="8" spans="2:13" s="2" customFormat="1" ht="19.5" customHeight="1" thickBot="1">
      <c r="B8" s="497" t="s">
        <v>446</v>
      </c>
      <c r="C8" s="219" t="s">
        <v>227</v>
      </c>
      <c r="D8" s="217">
        <v>7</v>
      </c>
      <c r="E8" s="384">
        <f aca="true" t="shared" si="1" ref="E8:K8">E9+E10+E11</f>
        <v>15827</v>
      </c>
      <c r="F8" s="384">
        <f t="shared" si="1"/>
        <v>158</v>
      </c>
      <c r="G8" s="384">
        <f t="shared" si="1"/>
        <v>15985</v>
      </c>
      <c r="H8" s="384">
        <f t="shared" si="1"/>
        <v>95</v>
      </c>
      <c r="I8" s="384">
        <f t="shared" si="1"/>
        <v>16080</v>
      </c>
      <c r="J8" s="384">
        <f t="shared" si="1"/>
        <v>28</v>
      </c>
      <c r="K8" s="384">
        <f t="shared" si="1"/>
        <v>16108</v>
      </c>
      <c r="L8" s="384" t="e">
        <f>L9+L10+L11+#REF!</f>
        <v>#REF!</v>
      </c>
      <c r="M8" s="384" t="e">
        <f>M9+M10+M11+#REF!</f>
        <v>#REF!</v>
      </c>
    </row>
    <row r="9" spans="2:13" s="2" customFormat="1" ht="19.5" customHeight="1">
      <c r="B9" s="499"/>
      <c r="C9" s="220" t="s">
        <v>135</v>
      </c>
      <c r="D9" s="221"/>
      <c r="E9" s="385">
        <v>9851</v>
      </c>
      <c r="F9" s="222">
        <v>126</v>
      </c>
      <c r="G9" s="223">
        <f>E9+F9</f>
        <v>9977</v>
      </c>
      <c r="H9" s="222">
        <v>75</v>
      </c>
      <c r="I9" s="223">
        <f>G9+H9</f>
        <v>10052</v>
      </c>
      <c r="J9" s="1002">
        <v>20</v>
      </c>
      <c r="K9" s="223">
        <f>I9+J9</f>
        <v>10072</v>
      </c>
      <c r="L9" s="222"/>
      <c r="M9" s="223">
        <f>K9+L9</f>
        <v>10072</v>
      </c>
    </row>
    <row r="10" spans="2:13" s="2" customFormat="1" ht="19.5" customHeight="1">
      <c r="B10" s="500"/>
      <c r="C10" s="3" t="s">
        <v>136</v>
      </c>
      <c r="D10" s="224"/>
      <c r="E10" s="386">
        <v>2388</v>
      </c>
      <c r="F10" s="225">
        <v>32</v>
      </c>
      <c r="G10" s="226">
        <f>E10+F10</f>
        <v>2420</v>
      </c>
      <c r="H10" s="225">
        <v>20</v>
      </c>
      <c r="I10" s="226">
        <f>G10+H10</f>
        <v>2440</v>
      </c>
      <c r="J10" s="1003">
        <v>8</v>
      </c>
      <c r="K10" s="226">
        <f>I10+J10</f>
        <v>2448</v>
      </c>
      <c r="L10" s="225"/>
      <c r="M10" s="226">
        <f>K10+L10</f>
        <v>2448</v>
      </c>
    </row>
    <row r="11" spans="2:13" s="2" customFormat="1" ht="19.5" customHeight="1" thickBot="1">
      <c r="B11" s="500"/>
      <c r="C11" s="428" t="s">
        <v>494</v>
      </c>
      <c r="D11" s="429"/>
      <c r="E11" s="430">
        <v>3588</v>
      </c>
      <c r="F11" s="434"/>
      <c r="G11" s="435">
        <f>E11+F11</f>
        <v>3588</v>
      </c>
      <c r="H11" s="434"/>
      <c r="I11" s="435">
        <f>G11+H11</f>
        <v>3588</v>
      </c>
      <c r="J11" s="430"/>
      <c r="K11" s="435">
        <f>I11+J11</f>
        <v>3588</v>
      </c>
      <c r="L11" s="434"/>
      <c r="M11" s="435">
        <f>K11+L11</f>
        <v>3588</v>
      </c>
    </row>
    <row r="12" spans="2:13" ht="19.5" customHeight="1" thickBot="1">
      <c r="B12" s="150" t="s">
        <v>447</v>
      </c>
      <c r="C12" s="4" t="s">
        <v>300</v>
      </c>
      <c r="D12" s="227">
        <v>0</v>
      </c>
      <c r="E12" s="387">
        <f aca="true" t="shared" si="2" ref="E12:M14">E13</f>
        <v>239</v>
      </c>
      <c r="F12" s="228">
        <f t="shared" si="2"/>
        <v>0</v>
      </c>
      <c r="G12" s="228">
        <f t="shared" si="2"/>
        <v>239</v>
      </c>
      <c r="H12" s="228">
        <f t="shared" si="2"/>
        <v>0</v>
      </c>
      <c r="I12" s="228">
        <f t="shared" si="2"/>
        <v>239</v>
      </c>
      <c r="J12" s="387">
        <f t="shared" si="2"/>
        <v>0</v>
      </c>
      <c r="K12" s="228">
        <f t="shared" si="2"/>
        <v>239</v>
      </c>
      <c r="L12" s="228">
        <f t="shared" si="2"/>
        <v>0</v>
      </c>
      <c r="M12" s="228">
        <f t="shared" si="2"/>
        <v>239</v>
      </c>
    </row>
    <row r="13" spans="2:13" ht="19.5" customHeight="1" thickBot="1">
      <c r="B13" s="501"/>
      <c r="C13" s="428" t="s">
        <v>494</v>
      </c>
      <c r="D13" s="229"/>
      <c r="E13" s="388">
        <v>239</v>
      </c>
      <c r="F13" s="230"/>
      <c r="G13" s="230">
        <f>E13+F13</f>
        <v>239</v>
      </c>
      <c r="H13" s="230"/>
      <c r="I13" s="230">
        <f>G13+H13</f>
        <v>239</v>
      </c>
      <c r="J13" s="388"/>
      <c r="K13" s="230">
        <f>I13+J13</f>
        <v>239</v>
      </c>
      <c r="L13" s="230"/>
      <c r="M13" s="230">
        <f>K13+L13</f>
        <v>239</v>
      </c>
    </row>
    <row r="14" spans="2:13" ht="19.5" customHeight="1" thickBot="1">
      <c r="B14" s="150" t="s">
        <v>448</v>
      </c>
      <c r="C14" s="4" t="s">
        <v>301</v>
      </c>
      <c r="D14" s="227">
        <v>0</v>
      </c>
      <c r="E14" s="387">
        <f t="shared" si="2"/>
        <v>1094</v>
      </c>
      <c r="F14" s="228">
        <f t="shared" si="2"/>
        <v>0</v>
      </c>
      <c r="G14" s="228">
        <f t="shared" si="2"/>
        <v>1094</v>
      </c>
      <c r="H14" s="228">
        <f t="shared" si="2"/>
        <v>0</v>
      </c>
      <c r="I14" s="228">
        <f t="shared" si="2"/>
        <v>1094</v>
      </c>
      <c r="J14" s="387">
        <f t="shared" si="2"/>
        <v>-84</v>
      </c>
      <c r="K14" s="228">
        <f t="shared" si="2"/>
        <v>1010</v>
      </c>
      <c r="L14" s="228">
        <f t="shared" si="2"/>
        <v>0</v>
      </c>
      <c r="M14" s="228">
        <f t="shared" si="2"/>
        <v>1010</v>
      </c>
    </row>
    <row r="15" spans="2:13" ht="19.5" customHeight="1" thickBot="1">
      <c r="B15" s="501"/>
      <c r="C15" s="428" t="s">
        <v>494</v>
      </c>
      <c r="D15" s="229"/>
      <c r="E15" s="388">
        <v>1094</v>
      </c>
      <c r="F15" s="230"/>
      <c r="G15" s="230">
        <f>E15+F15</f>
        <v>1094</v>
      </c>
      <c r="H15" s="230"/>
      <c r="I15" s="230">
        <f>G15+H15</f>
        <v>1094</v>
      </c>
      <c r="J15" s="1001">
        <f>14+31+43+17-189</f>
        <v>-84</v>
      </c>
      <c r="K15" s="230">
        <f>I15+J15</f>
        <v>1010</v>
      </c>
      <c r="L15" s="230"/>
      <c r="M15" s="230">
        <f>K15+L15</f>
        <v>1010</v>
      </c>
    </row>
    <row r="16" spans="2:13" ht="19.5" customHeight="1" thickBot="1">
      <c r="B16" s="451" t="s">
        <v>449</v>
      </c>
      <c r="C16" s="4" t="s">
        <v>450</v>
      </c>
      <c r="D16" s="237">
        <v>0</v>
      </c>
      <c r="E16" s="387">
        <f>E19</f>
        <v>0</v>
      </c>
      <c r="F16" s="228">
        <f aca="true" t="shared" si="3" ref="F16:M16">F19+F18+F17</f>
        <v>648</v>
      </c>
      <c r="G16" s="228">
        <f t="shared" si="3"/>
        <v>0</v>
      </c>
      <c r="H16" s="228">
        <f>H19+H18+H17</f>
        <v>21</v>
      </c>
      <c r="I16" s="228">
        <f>I19+I18+I17</f>
        <v>21</v>
      </c>
      <c r="J16" s="387">
        <f>J19+J18+J17</f>
        <v>0</v>
      </c>
      <c r="K16" s="228">
        <f>K19+K18+K17</f>
        <v>21</v>
      </c>
      <c r="L16" s="228">
        <f t="shared" si="3"/>
        <v>251</v>
      </c>
      <c r="M16" s="228">
        <f t="shared" si="3"/>
        <v>272</v>
      </c>
    </row>
    <row r="17" spans="2:13" ht="19.5" customHeight="1">
      <c r="B17" s="502"/>
      <c r="C17" s="220" t="s">
        <v>135</v>
      </c>
      <c r="D17" s="238"/>
      <c r="E17" s="389">
        <v>0</v>
      </c>
      <c r="F17" s="239">
        <v>355</v>
      </c>
      <c r="G17" s="240">
        <v>0</v>
      </c>
      <c r="H17" s="239">
        <v>15</v>
      </c>
      <c r="I17" s="240">
        <f>G17+H17</f>
        <v>15</v>
      </c>
      <c r="J17" s="396"/>
      <c r="K17" s="240">
        <f>I17+J17</f>
        <v>15</v>
      </c>
      <c r="L17" s="239">
        <v>105</v>
      </c>
      <c r="M17" s="240">
        <f>K17+L17</f>
        <v>120</v>
      </c>
    </row>
    <row r="18" spans="2:20" ht="19.5" customHeight="1">
      <c r="B18" s="502"/>
      <c r="C18" s="3" t="s">
        <v>136</v>
      </c>
      <c r="D18" s="241"/>
      <c r="E18" s="390">
        <v>0</v>
      </c>
      <c r="F18" s="235">
        <v>96</v>
      </c>
      <c r="G18" s="242">
        <v>0</v>
      </c>
      <c r="H18" s="235">
        <v>4</v>
      </c>
      <c r="I18" s="242">
        <f>G18+H18</f>
        <v>4</v>
      </c>
      <c r="J18" s="236"/>
      <c r="K18" s="242">
        <f>I18+J18</f>
        <v>4</v>
      </c>
      <c r="L18" s="235">
        <v>28</v>
      </c>
      <c r="M18" s="242">
        <f>K18+L18</f>
        <v>32</v>
      </c>
      <c r="T18" s="1">
        <v>16413</v>
      </c>
    </row>
    <row r="19" spans="2:20" ht="19.5" customHeight="1" thickBot="1">
      <c r="B19" s="502"/>
      <c r="C19" s="428" t="s">
        <v>494</v>
      </c>
      <c r="D19" s="243"/>
      <c r="E19" s="391">
        <v>0</v>
      </c>
      <c r="F19" s="244">
        <v>197</v>
      </c>
      <c r="G19" s="245">
        <v>0</v>
      </c>
      <c r="H19" s="244">
        <v>2</v>
      </c>
      <c r="I19" s="245">
        <f>G19+H19</f>
        <v>2</v>
      </c>
      <c r="J19" s="391"/>
      <c r="K19" s="245">
        <f>I19+J19</f>
        <v>2</v>
      </c>
      <c r="L19" s="244">
        <v>118</v>
      </c>
      <c r="M19" s="245">
        <f>K19+L19</f>
        <v>120</v>
      </c>
      <c r="T19" s="1">
        <v>16487</v>
      </c>
    </row>
    <row r="20" spans="2:13" s="231" customFormat="1" ht="19.5" customHeight="1" thickBot="1">
      <c r="B20" s="150" t="s">
        <v>451</v>
      </c>
      <c r="C20" s="4" t="s">
        <v>245</v>
      </c>
      <c r="D20" s="227">
        <v>10.375</v>
      </c>
      <c r="E20" s="387">
        <f aca="true" t="shared" si="4" ref="E20:M20">SUM(E21:E25)</f>
        <v>65828</v>
      </c>
      <c r="F20" s="228">
        <f t="shared" si="4"/>
        <v>80</v>
      </c>
      <c r="G20" s="228">
        <f t="shared" si="4"/>
        <v>65908</v>
      </c>
      <c r="H20" s="228">
        <f t="shared" si="4"/>
        <v>17101</v>
      </c>
      <c r="I20" s="228">
        <f t="shared" si="4"/>
        <v>83009</v>
      </c>
      <c r="J20" s="387">
        <f>SUM(J21:J26)</f>
        <v>18302</v>
      </c>
      <c r="K20" s="228">
        <f>SUM(K21:K26)</f>
        <v>101311</v>
      </c>
      <c r="L20" s="228">
        <f t="shared" si="4"/>
        <v>550</v>
      </c>
      <c r="M20" s="228">
        <f t="shared" si="4"/>
        <v>101821</v>
      </c>
    </row>
    <row r="21" spans="2:13" ht="19.5" customHeight="1">
      <c r="B21" s="503"/>
      <c r="C21" s="5" t="s">
        <v>135</v>
      </c>
      <c r="D21" s="232"/>
      <c r="E21" s="392">
        <v>32203</v>
      </c>
      <c r="F21" s="233">
        <v>64</v>
      </c>
      <c r="G21" s="233">
        <f>E21+F21</f>
        <v>32267</v>
      </c>
      <c r="H21" s="233"/>
      <c r="I21" s="233">
        <f>G21+H21</f>
        <v>32267</v>
      </c>
      <c r="J21" s="1000">
        <v>8</v>
      </c>
      <c r="K21" s="233">
        <f>I21+J21</f>
        <v>32275</v>
      </c>
      <c r="L21" s="233"/>
      <c r="M21" s="233">
        <f>K21+L21</f>
        <v>32275</v>
      </c>
    </row>
    <row r="22" spans="2:13" ht="19.5" customHeight="1">
      <c r="B22" s="501"/>
      <c r="C22" s="3" t="s">
        <v>136</v>
      </c>
      <c r="D22" s="234"/>
      <c r="E22" s="236">
        <v>7801</v>
      </c>
      <c r="F22" s="235">
        <v>16</v>
      </c>
      <c r="G22" s="233">
        <f>E22+F22</f>
        <v>7817</v>
      </c>
      <c r="H22" s="235"/>
      <c r="I22" s="233">
        <f>G22+H22</f>
        <v>7817</v>
      </c>
      <c r="J22" s="999">
        <v>8</v>
      </c>
      <c r="K22" s="233">
        <f>I22+J22</f>
        <v>7825</v>
      </c>
      <c r="L22" s="235"/>
      <c r="M22" s="233">
        <f>K22+L22</f>
        <v>7825</v>
      </c>
    </row>
    <row r="23" spans="2:13" ht="19.5" customHeight="1">
      <c r="B23" s="501"/>
      <c r="C23" s="428" t="s">
        <v>494</v>
      </c>
      <c r="D23" s="234"/>
      <c r="E23" s="236">
        <v>22269</v>
      </c>
      <c r="F23" s="235"/>
      <c r="G23" s="233">
        <f>E23+F23</f>
        <v>22269</v>
      </c>
      <c r="H23" s="235">
        <f>30+120+3338+252+8</f>
        <v>3748</v>
      </c>
      <c r="I23" s="233">
        <f>G23+H23</f>
        <v>26017</v>
      </c>
      <c r="J23" s="236">
        <f>26+526+1093+114</f>
        <v>1759</v>
      </c>
      <c r="K23" s="233">
        <f>I23+J23</f>
        <v>27776</v>
      </c>
      <c r="L23" s="235">
        <v>550</v>
      </c>
      <c r="M23" s="233">
        <f>K23+L23</f>
        <v>28326</v>
      </c>
    </row>
    <row r="24" spans="2:13" ht="19.5" customHeight="1">
      <c r="B24" s="501"/>
      <c r="C24" s="3" t="s">
        <v>148</v>
      </c>
      <c r="D24" s="234"/>
      <c r="E24" s="236">
        <v>495</v>
      </c>
      <c r="F24" s="235"/>
      <c r="G24" s="233">
        <f>E24+F24</f>
        <v>495</v>
      </c>
      <c r="H24" s="235"/>
      <c r="I24" s="233">
        <f>G24+H24</f>
        <v>495</v>
      </c>
      <c r="J24" s="236"/>
      <c r="K24" s="233">
        <f>I24+J24</f>
        <v>495</v>
      </c>
      <c r="L24" s="235"/>
      <c r="M24" s="233">
        <f>K24+L24</f>
        <v>495</v>
      </c>
    </row>
    <row r="25" spans="2:13" ht="19.5" customHeight="1">
      <c r="B25" s="501"/>
      <c r="C25" s="139" t="s">
        <v>101</v>
      </c>
      <c r="D25" s="229"/>
      <c r="E25" s="388">
        <v>3060</v>
      </c>
      <c r="F25" s="230"/>
      <c r="G25" s="230">
        <f>E25+F25</f>
        <v>3060</v>
      </c>
      <c r="H25" s="230">
        <v>13353</v>
      </c>
      <c r="I25" s="230">
        <f>G25+H25</f>
        <v>16413</v>
      </c>
      <c r="J25" s="388">
        <f>1330+897+251-108+165+1016+12936</f>
        <v>16487</v>
      </c>
      <c r="K25" s="230">
        <f>I25+J25</f>
        <v>32900</v>
      </c>
      <c r="L25" s="230">
        <v>0</v>
      </c>
      <c r="M25" s="233">
        <f>K25+L25</f>
        <v>32900</v>
      </c>
    </row>
    <row r="26" spans="2:13" ht="19.5" customHeight="1" thickBot="1">
      <c r="B26" s="475"/>
      <c r="C26" s="9" t="s">
        <v>143</v>
      </c>
      <c r="D26" s="1004"/>
      <c r="E26" s="391"/>
      <c r="F26" s="244"/>
      <c r="G26" s="244"/>
      <c r="H26" s="244"/>
      <c r="I26" s="244"/>
      <c r="J26" s="391">
        <v>40</v>
      </c>
      <c r="K26" s="244">
        <f>I26+J26</f>
        <v>40</v>
      </c>
      <c r="L26" s="230"/>
      <c r="M26" s="230"/>
    </row>
    <row r="27" spans="2:13" ht="19.5" customHeight="1" thickBot="1">
      <c r="B27" s="451" t="s">
        <v>618</v>
      </c>
      <c r="C27" s="898" t="s">
        <v>619</v>
      </c>
      <c r="D27" s="237">
        <v>0</v>
      </c>
      <c r="E27" s="387">
        <f>E30</f>
        <v>0</v>
      </c>
      <c r="F27" s="228">
        <f aca="true" t="shared" si="5" ref="F27:M27">F30+F29+F28</f>
        <v>648</v>
      </c>
      <c r="G27" s="228">
        <f t="shared" si="5"/>
        <v>0</v>
      </c>
      <c r="H27" s="228">
        <f t="shared" si="5"/>
        <v>0</v>
      </c>
      <c r="I27" s="228">
        <f t="shared" si="5"/>
        <v>0</v>
      </c>
      <c r="J27" s="387">
        <f t="shared" si="5"/>
        <v>1381</v>
      </c>
      <c r="K27" s="228">
        <f t="shared" si="5"/>
        <v>1381</v>
      </c>
      <c r="L27" s="228">
        <f t="shared" si="5"/>
        <v>251</v>
      </c>
      <c r="M27" s="228">
        <f t="shared" si="5"/>
        <v>1632</v>
      </c>
    </row>
    <row r="28" spans="2:13" ht="19.5" customHeight="1">
      <c r="B28" s="502"/>
      <c r="C28" s="220" t="s">
        <v>135</v>
      </c>
      <c r="D28" s="238"/>
      <c r="E28" s="389">
        <v>0</v>
      </c>
      <c r="F28" s="239">
        <v>355</v>
      </c>
      <c r="G28" s="240">
        <v>0</v>
      </c>
      <c r="H28" s="239"/>
      <c r="I28" s="240">
        <f>G28+H28</f>
        <v>0</v>
      </c>
      <c r="J28" s="396">
        <v>1026</v>
      </c>
      <c r="K28" s="240">
        <f>I28+J28</f>
        <v>1026</v>
      </c>
      <c r="L28" s="239">
        <v>105</v>
      </c>
      <c r="M28" s="240">
        <f>K28+L28</f>
        <v>1131</v>
      </c>
    </row>
    <row r="29" spans="2:13" ht="19.5" customHeight="1">
      <c r="B29" s="502"/>
      <c r="C29" s="3" t="s">
        <v>136</v>
      </c>
      <c r="D29" s="241"/>
      <c r="E29" s="390">
        <v>0</v>
      </c>
      <c r="F29" s="235">
        <v>96</v>
      </c>
      <c r="G29" s="242">
        <v>0</v>
      </c>
      <c r="H29" s="235"/>
      <c r="I29" s="242">
        <f>G29+H29</f>
        <v>0</v>
      </c>
      <c r="J29" s="236">
        <v>249</v>
      </c>
      <c r="K29" s="242">
        <f>I29+J29</f>
        <v>249</v>
      </c>
      <c r="L29" s="235">
        <v>28</v>
      </c>
      <c r="M29" s="242">
        <f>K29+L29</f>
        <v>277</v>
      </c>
    </row>
    <row r="30" spans="2:13" ht="19.5" customHeight="1" thickBot="1">
      <c r="B30" s="502"/>
      <c r="C30" s="428" t="s">
        <v>494</v>
      </c>
      <c r="D30" s="243"/>
      <c r="E30" s="391">
        <v>0</v>
      </c>
      <c r="F30" s="244">
        <v>197</v>
      </c>
      <c r="G30" s="245">
        <v>0</v>
      </c>
      <c r="H30" s="244"/>
      <c r="I30" s="245">
        <f>G30+H30</f>
        <v>0</v>
      </c>
      <c r="J30" s="391">
        <v>106</v>
      </c>
      <c r="K30" s="245">
        <f>I30+J30</f>
        <v>106</v>
      </c>
      <c r="L30" s="244">
        <v>118</v>
      </c>
      <c r="M30" s="245">
        <f>K30+L30</f>
        <v>224</v>
      </c>
    </row>
    <row r="31" spans="2:13" ht="19.5" customHeight="1" thickBot="1">
      <c r="B31" s="150" t="s">
        <v>452</v>
      </c>
      <c r="C31" s="4" t="s">
        <v>247</v>
      </c>
      <c r="D31" s="227">
        <v>0</v>
      </c>
      <c r="E31" s="387">
        <f aca="true" t="shared" si="6" ref="E31:M31">E32</f>
        <v>3750</v>
      </c>
      <c r="F31" s="228">
        <f t="shared" si="6"/>
        <v>0</v>
      </c>
      <c r="G31" s="228">
        <f t="shared" si="6"/>
        <v>3750</v>
      </c>
      <c r="H31" s="228">
        <f t="shared" si="6"/>
        <v>0</v>
      </c>
      <c r="I31" s="228">
        <f t="shared" si="6"/>
        <v>3750</v>
      </c>
      <c r="J31" s="387">
        <f t="shared" si="6"/>
        <v>0</v>
      </c>
      <c r="K31" s="228">
        <f t="shared" si="6"/>
        <v>3750</v>
      </c>
      <c r="L31" s="251">
        <f t="shared" si="6"/>
        <v>0</v>
      </c>
      <c r="M31" s="251">
        <f t="shared" si="6"/>
        <v>3750</v>
      </c>
    </row>
    <row r="32" spans="2:13" ht="19.5" customHeight="1" thickBot="1">
      <c r="B32" s="470"/>
      <c r="C32" s="428" t="s">
        <v>494</v>
      </c>
      <c r="D32" s="232"/>
      <c r="E32" s="392">
        <v>3750</v>
      </c>
      <c r="F32" s="436"/>
      <c r="G32" s="256">
        <f>E32+F32</f>
        <v>3750</v>
      </c>
      <c r="H32" s="436"/>
      <c r="I32" s="256">
        <f>G32+H32</f>
        <v>3750</v>
      </c>
      <c r="J32" s="1005"/>
      <c r="K32" s="256">
        <f>I32+J32</f>
        <v>3750</v>
      </c>
      <c r="L32" s="245"/>
      <c r="M32" s="244">
        <f>K32+L32</f>
        <v>3750</v>
      </c>
    </row>
    <row r="33" spans="2:13" ht="19.5" customHeight="1" thickBot="1">
      <c r="B33" s="150" t="s">
        <v>453</v>
      </c>
      <c r="C33" s="4" t="s">
        <v>248</v>
      </c>
      <c r="D33" s="227">
        <v>2</v>
      </c>
      <c r="E33" s="387">
        <f aca="true" t="shared" si="7" ref="E33:M33">SUM(E34:E36)</f>
        <v>13060</v>
      </c>
      <c r="F33" s="228">
        <f t="shared" si="7"/>
        <v>32</v>
      </c>
      <c r="G33" s="228">
        <f t="shared" si="7"/>
        <v>13092</v>
      </c>
      <c r="H33" s="228">
        <f>SUM(H34:H36)</f>
        <v>0</v>
      </c>
      <c r="I33" s="228">
        <f>SUM(I34:I36)</f>
        <v>13092</v>
      </c>
      <c r="J33" s="387">
        <f>SUM(J34:J36)</f>
        <v>22</v>
      </c>
      <c r="K33" s="228">
        <f>SUM(K34:K36)</f>
        <v>13114</v>
      </c>
      <c r="L33" s="228">
        <f t="shared" si="7"/>
        <v>0</v>
      </c>
      <c r="M33" s="228">
        <f t="shared" si="7"/>
        <v>13114</v>
      </c>
    </row>
    <row r="34" spans="2:13" ht="19.5" customHeight="1">
      <c r="B34" s="503"/>
      <c r="C34" s="5" t="s">
        <v>135</v>
      </c>
      <c r="D34" s="232"/>
      <c r="E34" s="392">
        <v>3310</v>
      </c>
      <c r="F34" s="233">
        <v>25</v>
      </c>
      <c r="G34" s="233">
        <f>E34+F34</f>
        <v>3335</v>
      </c>
      <c r="H34" s="233"/>
      <c r="I34" s="233">
        <f>G34+H34</f>
        <v>3335</v>
      </c>
      <c r="J34" s="392">
        <v>13</v>
      </c>
      <c r="K34" s="233">
        <f>I34+J34</f>
        <v>3348</v>
      </c>
      <c r="L34" s="233"/>
      <c r="M34" s="233">
        <f>K34+L34</f>
        <v>3348</v>
      </c>
    </row>
    <row r="35" spans="2:13" ht="19.5" customHeight="1">
      <c r="B35" s="501"/>
      <c r="C35" s="3" t="s">
        <v>141</v>
      </c>
      <c r="D35" s="234"/>
      <c r="E35" s="236">
        <v>816</v>
      </c>
      <c r="F35" s="235">
        <v>7</v>
      </c>
      <c r="G35" s="233">
        <f>E35+F35</f>
        <v>823</v>
      </c>
      <c r="H35" s="235"/>
      <c r="I35" s="233">
        <f>G35+H35</f>
        <v>823</v>
      </c>
      <c r="J35" s="236">
        <v>9</v>
      </c>
      <c r="K35" s="233">
        <f>I35+J35</f>
        <v>832</v>
      </c>
      <c r="L35" s="235"/>
      <c r="M35" s="233">
        <f>K35+L35</f>
        <v>832</v>
      </c>
    </row>
    <row r="36" spans="2:13" ht="19.5" customHeight="1" thickBot="1">
      <c r="B36" s="501"/>
      <c r="C36" s="428" t="s">
        <v>494</v>
      </c>
      <c r="D36" s="234"/>
      <c r="E36" s="236">
        <v>8934</v>
      </c>
      <c r="F36" s="235"/>
      <c r="G36" s="233">
        <f>E36+F36</f>
        <v>8934</v>
      </c>
      <c r="H36" s="235"/>
      <c r="I36" s="233">
        <f>G36+H36</f>
        <v>8934</v>
      </c>
      <c r="J36" s="236"/>
      <c r="K36" s="233">
        <f>I36+J36</f>
        <v>8934</v>
      </c>
      <c r="L36" s="235"/>
      <c r="M36" s="233">
        <f>K36+L36</f>
        <v>8934</v>
      </c>
    </row>
    <row r="37" spans="2:13" s="231" customFormat="1" ht="19.5" customHeight="1" thickBot="1">
      <c r="B37" s="150" t="s">
        <v>454</v>
      </c>
      <c r="C37" s="4" t="s">
        <v>455</v>
      </c>
      <c r="D37" s="227">
        <v>0</v>
      </c>
      <c r="E37" s="387">
        <f aca="true" t="shared" si="8" ref="E37:K37">E38</f>
        <v>39362</v>
      </c>
      <c r="F37" s="387">
        <f t="shared" si="8"/>
        <v>0</v>
      </c>
      <c r="G37" s="387">
        <f t="shared" si="8"/>
        <v>39362</v>
      </c>
      <c r="H37" s="387">
        <f t="shared" si="8"/>
        <v>0</v>
      </c>
      <c r="I37" s="387">
        <f t="shared" si="8"/>
        <v>39362</v>
      </c>
      <c r="J37" s="387">
        <f t="shared" si="8"/>
        <v>0</v>
      </c>
      <c r="K37" s="387">
        <f t="shared" si="8"/>
        <v>39362</v>
      </c>
      <c r="L37" s="228">
        <v>0</v>
      </c>
      <c r="M37" s="228">
        <v>0</v>
      </c>
    </row>
    <row r="38" spans="2:13" ht="19.5" customHeight="1" thickBot="1">
      <c r="B38" s="503"/>
      <c r="C38" s="7" t="s">
        <v>138</v>
      </c>
      <c r="D38" s="248"/>
      <c r="E38" s="392">
        <v>39362</v>
      </c>
      <c r="F38" s="233"/>
      <c r="G38" s="233">
        <f>E38+F38</f>
        <v>39362</v>
      </c>
      <c r="H38" s="233"/>
      <c r="I38" s="233">
        <f>G38+H38</f>
        <v>39362</v>
      </c>
      <c r="J38" s="392"/>
      <c r="K38" s="233">
        <f>I38+J38</f>
        <v>39362</v>
      </c>
      <c r="L38" s="233"/>
      <c r="M38" s="233">
        <f>K38+L38</f>
        <v>39362</v>
      </c>
    </row>
    <row r="39" spans="2:13" s="231" customFormat="1" ht="19.5" customHeight="1" thickBot="1">
      <c r="B39" s="150" t="s">
        <v>456</v>
      </c>
      <c r="C39" s="4" t="s">
        <v>303</v>
      </c>
      <c r="D39" s="227">
        <v>0</v>
      </c>
      <c r="E39" s="387">
        <f aca="true" t="shared" si="9" ref="E39:M39">E40</f>
        <v>589</v>
      </c>
      <c r="F39" s="228">
        <f t="shared" si="9"/>
        <v>0</v>
      </c>
      <c r="G39" s="228">
        <f t="shared" si="9"/>
        <v>589</v>
      </c>
      <c r="H39" s="228">
        <f t="shared" si="9"/>
        <v>0</v>
      </c>
      <c r="I39" s="228">
        <f t="shared" si="9"/>
        <v>589</v>
      </c>
      <c r="J39" s="387">
        <f t="shared" si="9"/>
        <v>0</v>
      </c>
      <c r="K39" s="228">
        <f t="shared" si="9"/>
        <v>589</v>
      </c>
      <c r="L39" s="228">
        <f t="shared" si="9"/>
        <v>0</v>
      </c>
      <c r="M39" s="228">
        <f t="shared" si="9"/>
        <v>589</v>
      </c>
    </row>
    <row r="40" spans="2:13" ht="19.5" customHeight="1" thickBot="1">
      <c r="B40" s="503"/>
      <c r="C40" s="7" t="s">
        <v>138</v>
      </c>
      <c r="D40" s="248"/>
      <c r="E40" s="392">
        <v>589</v>
      </c>
      <c r="F40" s="233"/>
      <c r="G40" s="233">
        <f>E40+F40</f>
        <v>589</v>
      </c>
      <c r="H40" s="233"/>
      <c r="I40" s="233">
        <f>G40+H40</f>
        <v>589</v>
      </c>
      <c r="J40" s="392"/>
      <c r="K40" s="233">
        <f>I40+J40</f>
        <v>589</v>
      </c>
      <c r="L40" s="233"/>
      <c r="M40" s="233">
        <f>K40+L40</f>
        <v>589</v>
      </c>
    </row>
    <row r="41" spans="2:13" ht="19.5" customHeight="1" thickBot="1">
      <c r="B41" s="150" t="s">
        <v>457</v>
      </c>
      <c r="C41" s="4" t="s">
        <v>304</v>
      </c>
      <c r="D41" s="227">
        <v>0</v>
      </c>
      <c r="E41" s="387">
        <f aca="true" t="shared" si="10" ref="E41:M41">E42</f>
        <v>63</v>
      </c>
      <c r="F41" s="251">
        <f t="shared" si="10"/>
        <v>0</v>
      </c>
      <c r="G41" s="437">
        <f t="shared" si="10"/>
        <v>63</v>
      </c>
      <c r="H41" s="251">
        <f t="shared" si="10"/>
        <v>0</v>
      </c>
      <c r="I41" s="437">
        <f t="shared" si="10"/>
        <v>63</v>
      </c>
      <c r="J41" s="1006">
        <f t="shared" si="10"/>
        <v>0</v>
      </c>
      <c r="K41" s="437">
        <f t="shared" si="10"/>
        <v>63</v>
      </c>
      <c r="L41" s="251">
        <f t="shared" si="10"/>
        <v>0</v>
      </c>
      <c r="M41" s="251">
        <f t="shared" si="10"/>
        <v>63</v>
      </c>
    </row>
    <row r="42" spans="2:13" ht="19.5" customHeight="1" thickBot="1">
      <c r="B42" s="470"/>
      <c r="C42" s="428" t="s">
        <v>494</v>
      </c>
      <c r="D42" s="232"/>
      <c r="E42" s="392">
        <v>63</v>
      </c>
      <c r="F42" s="245"/>
      <c r="G42" s="256">
        <f>E42+F42</f>
        <v>63</v>
      </c>
      <c r="H42" s="245"/>
      <c r="I42" s="256">
        <f>G42+H42</f>
        <v>63</v>
      </c>
      <c r="J42" s="1007"/>
      <c r="K42" s="256">
        <f>I42+J42</f>
        <v>63</v>
      </c>
      <c r="L42" s="245"/>
      <c r="M42" s="244">
        <f>K42+L42</f>
        <v>63</v>
      </c>
    </row>
    <row r="43" spans="2:13" s="231" customFormat="1" ht="19.5" customHeight="1" thickBot="1">
      <c r="B43" s="150" t="s">
        <v>458</v>
      </c>
      <c r="C43" s="4" t="s">
        <v>142</v>
      </c>
      <c r="D43" s="227">
        <v>0</v>
      </c>
      <c r="E43" s="387">
        <f>E44</f>
        <v>3286</v>
      </c>
      <c r="F43" s="228">
        <f aca="true" t="shared" si="11" ref="F43:M43">F44</f>
        <v>0</v>
      </c>
      <c r="G43" s="228">
        <f t="shared" si="11"/>
        <v>3286</v>
      </c>
      <c r="H43" s="228">
        <f t="shared" si="11"/>
        <v>0</v>
      </c>
      <c r="I43" s="228">
        <f t="shared" si="11"/>
        <v>3286</v>
      </c>
      <c r="J43" s="387">
        <f t="shared" si="11"/>
        <v>0</v>
      </c>
      <c r="K43" s="228">
        <f t="shared" si="11"/>
        <v>3286</v>
      </c>
      <c r="L43" s="228">
        <f t="shared" si="11"/>
        <v>0</v>
      </c>
      <c r="M43" s="228">
        <f t="shared" si="11"/>
        <v>3286</v>
      </c>
    </row>
    <row r="44" spans="2:13" ht="19.5" customHeight="1" thickBot="1">
      <c r="B44" s="503"/>
      <c r="C44" s="428" t="s">
        <v>494</v>
      </c>
      <c r="D44" s="229"/>
      <c r="E44" s="388">
        <v>3286</v>
      </c>
      <c r="F44" s="230"/>
      <c r="G44" s="230">
        <f>E44+F44</f>
        <v>3286</v>
      </c>
      <c r="H44" s="230"/>
      <c r="I44" s="230">
        <f>G44+H44</f>
        <v>3286</v>
      </c>
      <c r="J44" s="388"/>
      <c r="K44" s="230">
        <f>I44+J44</f>
        <v>3286</v>
      </c>
      <c r="L44" s="239"/>
      <c r="M44" s="239">
        <f>K44+L44</f>
        <v>3286</v>
      </c>
    </row>
    <row r="45" spans="2:13" s="231" customFormat="1" ht="19.5" customHeight="1" thickBot="1">
      <c r="B45" s="150" t="s">
        <v>459</v>
      </c>
      <c r="C45" s="4" t="s">
        <v>305</v>
      </c>
      <c r="D45" s="227">
        <v>0</v>
      </c>
      <c r="E45" s="387">
        <f aca="true" t="shared" si="12" ref="E45:K45">E46</f>
        <v>9444</v>
      </c>
      <c r="F45" s="387">
        <f t="shared" si="12"/>
        <v>0</v>
      </c>
      <c r="G45" s="387">
        <f t="shared" si="12"/>
        <v>9444</v>
      </c>
      <c r="H45" s="387">
        <f t="shared" si="12"/>
        <v>0</v>
      </c>
      <c r="I45" s="387">
        <f t="shared" si="12"/>
        <v>9444</v>
      </c>
      <c r="J45" s="387">
        <f t="shared" si="12"/>
        <v>0</v>
      </c>
      <c r="K45" s="387">
        <f t="shared" si="12"/>
        <v>9444</v>
      </c>
      <c r="L45" s="228" t="e">
        <f>L46+#REF!</f>
        <v>#REF!</v>
      </c>
      <c r="M45" s="228" t="e">
        <f>M46+#REF!</f>
        <v>#REF!</v>
      </c>
    </row>
    <row r="46" spans="2:13" s="231" customFormat="1" ht="19.5" customHeight="1" thickBot="1">
      <c r="B46" s="503"/>
      <c r="C46" s="428" t="s">
        <v>494</v>
      </c>
      <c r="D46" s="253"/>
      <c r="E46" s="388">
        <v>9444</v>
      </c>
      <c r="F46" s="230"/>
      <c r="G46" s="230">
        <f>E46+F46</f>
        <v>9444</v>
      </c>
      <c r="H46" s="230"/>
      <c r="I46" s="230">
        <f>G46+H46</f>
        <v>9444</v>
      </c>
      <c r="J46" s="388"/>
      <c r="K46" s="230">
        <f>I46+J46</f>
        <v>9444</v>
      </c>
      <c r="L46" s="230"/>
      <c r="M46" s="230">
        <f>K46+L46</f>
        <v>9444</v>
      </c>
    </row>
    <row r="47" spans="2:13" ht="19.5" customHeight="1" thickBot="1">
      <c r="B47" s="150" t="s">
        <v>460</v>
      </c>
      <c r="C47" s="4" t="s">
        <v>306</v>
      </c>
      <c r="D47" s="227">
        <v>4.75</v>
      </c>
      <c r="E47" s="387">
        <f aca="true" t="shared" si="13" ref="E47:K47">E48+E49+E50+E51</f>
        <v>8450</v>
      </c>
      <c r="F47" s="387">
        <f t="shared" si="13"/>
        <v>0</v>
      </c>
      <c r="G47" s="387">
        <f t="shared" si="13"/>
        <v>8450</v>
      </c>
      <c r="H47" s="387">
        <f t="shared" si="13"/>
        <v>0</v>
      </c>
      <c r="I47" s="387">
        <f t="shared" si="13"/>
        <v>8450</v>
      </c>
      <c r="J47" s="387">
        <f t="shared" si="13"/>
        <v>1498</v>
      </c>
      <c r="K47" s="387">
        <f t="shared" si="13"/>
        <v>9948</v>
      </c>
      <c r="L47" s="228" t="e">
        <f>L48+L49+L50+#REF!+L51</f>
        <v>#REF!</v>
      </c>
      <c r="M47" s="228" t="e">
        <f>M48+M49+M50+#REF!+M51</f>
        <v>#REF!</v>
      </c>
    </row>
    <row r="48" spans="2:13" ht="19.5" customHeight="1">
      <c r="B48" s="503"/>
      <c r="C48" s="5" t="s">
        <v>135</v>
      </c>
      <c r="D48" s="232"/>
      <c r="E48" s="392">
        <v>4080</v>
      </c>
      <c r="F48" s="233"/>
      <c r="G48" s="233">
        <f>E48+F48</f>
        <v>4080</v>
      </c>
      <c r="H48" s="233"/>
      <c r="I48" s="233">
        <f>G48+H48</f>
        <v>4080</v>
      </c>
      <c r="J48" s="392">
        <f>14+1083</f>
        <v>1097</v>
      </c>
      <c r="K48" s="233">
        <f>I48+J48</f>
        <v>5177</v>
      </c>
      <c r="L48" s="233">
        <f>118+314</f>
        <v>432</v>
      </c>
      <c r="M48" s="233">
        <f>K48+L48</f>
        <v>5609</v>
      </c>
    </row>
    <row r="49" spans="2:13" ht="19.5" customHeight="1">
      <c r="B49" s="501"/>
      <c r="C49" s="3" t="s">
        <v>141</v>
      </c>
      <c r="D49" s="234"/>
      <c r="E49" s="236">
        <v>994</v>
      </c>
      <c r="F49" s="235"/>
      <c r="G49" s="233">
        <f>E49+F49</f>
        <v>994</v>
      </c>
      <c r="H49" s="235"/>
      <c r="I49" s="233">
        <f>G49+H49</f>
        <v>994</v>
      </c>
      <c r="J49" s="236">
        <v>401</v>
      </c>
      <c r="K49" s="233">
        <f>I49+J49</f>
        <v>1395</v>
      </c>
      <c r="L49" s="235">
        <f>35+85</f>
        <v>120</v>
      </c>
      <c r="M49" s="233">
        <f>K49+L49</f>
        <v>1515</v>
      </c>
    </row>
    <row r="50" spans="2:13" ht="19.5" customHeight="1">
      <c r="B50" s="501"/>
      <c r="C50" s="428" t="s">
        <v>494</v>
      </c>
      <c r="D50" s="234"/>
      <c r="E50" s="236">
        <v>2576</v>
      </c>
      <c r="F50" s="235"/>
      <c r="G50" s="233">
        <f>E50+F50</f>
        <v>2576</v>
      </c>
      <c r="H50" s="235"/>
      <c r="I50" s="233">
        <f>G50+H50</f>
        <v>2576</v>
      </c>
      <c r="J50" s="236"/>
      <c r="K50" s="233">
        <f>I50+J50</f>
        <v>2576</v>
      </c>
      <c r="L50" s="235">
        <v>4</v>
      </c>
      <c r="M50" s="233">
        <f>K50+L50</f>
        <v>2580</v>
      </c>
    </row>
    <row r="51" spans="2:13" ht="19.5" customHeight="1" thickBot="1">
      <c r="B51" s="475"/>
      <c r="C51" s="9" t="s">
        <v>138</v>
      </c>
      <c r="D51" s="243"/>
      <c r="E51" s="391">
        <v>800</v>
      </c>
      <c r="F51" s="244"/>
      <c r="G51" s="233">
        <f>E51+F51</f>
        <v>800</v>
      </c>
      <c r="H51" s="244"/>
      <c r="I51" s="233">
        <f>G51+H51</f>
        <v>800</v>
      </c>
      <c r="J51" s="391"/>
      <c r="K51" s="233">
        <f>I51+J51</f>
        <v>800</v>
      </c>
      <c r="L51" s="244"/>
      <c r="M51" s="233">
        <f>K51+L51</f>
        <v>800</v>
      </c>
    </row>
    <row r="52" spans="2:13" s="231" customFormat="1" ht="19.5" customHeight="1" thickBot="1">
      <c r="B52" s="150" t="s">
        <v>461</v>
      </c>
      <c r="C52" s="4" t="s">
        <v>307</v>
      </c>
      <c r="D52" s="227">
        <v>0.75</v>
      </c>
      <c r="E52" s="387">
        <f aca="true" t="shared" si="14" ref="E52:K52">E53</f>
        <v>246</v>
      </c>
      <c r="F52" s="387">
        <f t="shared" si="14"/>
        <v>0</v>
      </c>
      <c r="G52" s="387">
        <f t="shared" si="14"/>
        <v>246</v>
      </c>
      <c r="H52" s="387">
        <f t="shared" si="14"/>
        <v>0</v>
      </c>
      <c r="I52" s="387">
        <f t="shared" si="14"/>
        <v>246</v>
      </c>
      <c r="J52" s="387">
        <f t="shared" si="14"/>
        <v>0</v>
      </c>
      <c r="K52" s="387">
        <f t="shared" si="14"/>
        <v>246</v>
      </c>
      <c r="L52" s="228" t="e">
        <f>#REF!+#REF!+L53+#REF!</f>
        <v>#REF!</v>
      </c>
      <c r="M52" s="228" t="e">
        <f>#REF!+#REF!+M53+#REF!</f>
        <v>#REF!</v>
      </c>
    </row>
    <row r="53" spans="2:13" ht="19.5" customHeight="1" thickBot="1">
      <c r="B53" s="501"/>
      <c r="C53" s="428" t="s">
        <v>494</v>
      </c>
      <c r="D53" s="234"/>
      <c r="E53" s="236">
        <v>246</v>
      </c>
      <c r="F53" s="235"/>
      <c r="G53" s="233">
        <f>E53+F53</f>
        <v>246</v>
      </c>
      <c r="H53" s="235"/>
      <c r="I53" s="233">
        <f>G53+H53</f>
        <v>246</v>
      </c>
      <c r="J53" s="236"/>
      <c r="K53" s="233">
        <f>I53+J53</f>
        <v>246</v>
      </c>
      <c r="L53" s="235"/>
      <c r="M53" s="233">
        <f>K53+L53</f>
        <v>246</v>
      </c>
    </row>
    <row r="54" spans="2:13" ht="19.5" customHeight="1" thickBot="1">
      <c r="B54" s="150" t="s">
        <v>462</v>
      </c>
      <c r="C54" s="4" t="s">
        <v>308</v>
      </c>
      <c r="D54" s="227">
        <v>1</v>
      </c>
      <c r="E54" s="387">
        <f aca="true" t="shared" si="15" ref="E54:K54">E55+E56</f>
        <v>1963</v>
      </c>
      <c r="F54" s="387">
        <f t="shared" si="15"/>
        <v>0</v>
      </c>
      <c r="G54" s="387">
        <f t="shared" si="15"/>
        <v>1963</v>
      </c>
      <c r="H54" s="387">
        <f t="shared" si="15"/>
        <v>0</v>
      </c>
      <c r="I54" s="387">
        <f t="shared" si="15"/>
        <v>1963</v>
      </c>
      <c r="J54" s="387">
        <f t="shared" si="15"/>
        <v>0</v>
      </c>
      <c r="K54" s="387">
        <f t="shared" si="15"/>
        <v>1963</v>
      </c>
      <c r="L54" s="228" t="e">
        <f>L55+L56+#REF!+#REF!</f>
        <v>#REF!</v>
      </c>
      <c r="M54" s="228" t="e">
        <f>M55+M56+#REF!+#REF!</f>
        <v>#REF!</v>
      </c>
    </row>
    <row r="55" spans="2:13" ht="19.5" customHeight="1">
      <c r="B55" s="503"/>
      <c r="C55" s="5" t="s">
        <v>135</v>
      </c>
      <c r="D55" s="232"/>
      <c r="E55" s="392">
        <v>1546</v>
      </c>
      <c r="F55" s="233"/>
      <c r="G55" s="233">
        <f>E55+F55</f>
        <v>1546</v>
      </c>
      <c r="H55" s="233"/>
      <c r="I55" s="233">
        <f>G55+H55</f>
        <v>1546</v>
      </c>
      <c r="J55" s="392"/>
      <c r="K55" s="233">
        <f>I55+J55</f>
        <v>1546</v>
      </c>
      <c r="L55" s="233"/>
      <c r="M55" s="233">
        <f>K55+L55</f>
        <v>1546</v>
      </c>
    </row>
    <row r="56" spans="2:13" ht="19.5" customHeight="1" thickBot="1">
      <c r="B56" s="501"/>
      <c r="C56" s="3" t="s">
        <v>141</v>
      </c>
      <c r="D56" s="234"/>
      <c r="E56" s="236">
        <v>417</v>
      </c>
      <c r="F56" s="235"/>
      <c r="G56" s="233">
        <f>E56+F56</f>
        <v>417</v>
      </c>
      <c r="H56" s="235"/>
      <c r="I56" s="233">
        <f>G56+H56</f>
        <v>417</v>
      </c>
      <c r="J56" s="236"/>
      <c r="K56" s="233">
        <f>I56+J56</f>
        <v>417</v>
      </c>
      <c r="L56" s="235"/>
      <c r="M56" s="233">
        <f>K56+L56</f>
        <v>417</v>
      </c>
    </row>
    <row r="57" spans="2:13" ht="19.5" customHeight="1" thickBot="1">
      <c r="B57" s="150" t="s">
        <v>463</v>
      </c>
      <c r="C57" s="4" t="s">
        <v>309</v>
      </c>
      <c r="D57" s="227">
        <v>1</v>
      </c>
      <c r="E57" s="387">
        <f aca="true" t="shared" si="16" ref="E57:K57">E58+E59+E60</f>
        <v>3127</v>
      </c>
      <c r="F57" s="387">
        <f t="shared" si="16"/>
        <v>0</v>
      </c>
      <c r="G57" s="387">
        <f t="shared" si="16"/>
        <v>3127</v>
      </c>
      <c r="H57" s="387">
        <f t="shared" si="16"/>
        <v>0</v>
      </c>
      <c r="I57" s="387">
        <f t="shared" si="16"/>
        <v>3127</v>
      </c>
      <c r="J57" s="387">
        <f t="shared" si="16"/>
        <v>0</v>
      </c>
      <c r="K57" s="387">
        <f t="shared" si="16"/>
        <v>3127</v>
      </c>
      <c r="L57" s="387" t="e">
        <f>L58+L59+L60+#REF!</f>
        <v>#REF!</v>
      </c>
      <c r="M57" s="387" t="e">
        <f>M58+M59+M60+#REF!</f>
        <v>#REF!</v>
      </c>
    </row>
    <row r="58" spans="2:13" ht="19.5" customHeight="1">
      <c r="B58" s="503"/>
      <c r="C58" s="5" t="s">
        <v>135</v>
      </c>
      <c r="D58" s="232"/>
      <c r="E58" s="392">
        <v>1970</v>
      </c>
      <c r="F58" s="233"/>
      <c r="G58" s="233">
        <f>E58+F58</f>
        <v>1970</v>
      </c>
      <c r="H58" s="233"/>
      <c r="I58" s="233">
        <f>G58+H58</f>
        <v>1970</v>
      </c>
      <c r="J58" s="392"/>
      <c r="K58" s="233">
        <f>I58+J58</f>
        <v>1970</v>
      </c>
      <c r="L58" s="233"/>
      <c r="M58" s="233">
        <f>K58+L58</f>
        <v>1970</v>
      </c>
    </row>
    <row r="59" spans="2:13" ht="19.5" customHeight="1">
      <c r="B59" s="501"/>
      <c r="C59" s="3" t="s">
        <v>141</v>
      </c>
      <c r="D59" s="234"/>
      <c r="E59" s="236">
        <v>493</v>
      </c>
      <c r="F59" s="235"/>
      <c r="G59" s="233">
        <f>E59+F59</f>
        <v>493</v>
      </c>
      <c r="H59" s="235"/>
      <c r="I59" s="233">
        <f>G59+H59</f>
        <v>493</v>
      </c>
      <c r="J59" s="236"/>
      <c r="K59" s="233">
        <f>I59+J59</f>
        <v>493</v>
      </c>
      <c r="L59" s="235"/>
      <c r="M59" s="233">
        <f>K59+L59</f>
        <v>493</v>
      </c>
    </row>
    <row r="60" spans="2:13" ht="19.5" customHeight="1" thickBot="1">
      <c r="B60" s="475"/>
      <c r="C60" s="142" t="s">
        <v>494</v>
      </c>
      <c r="D60" s="243"/>
      <c r="E60" s="391">
        <v>664</v>
      </c>
      <c r="F60" s="247"/>
      <c r="G60" s="245">
        <f>E60+F60</f>
        <v>664</v>
      </c>
      <c r="H60" s="244"/>
      <c r="I60" s="244">
        <f>G60+H60</f>
        <v>664</v>
      </c>
      <c r="J60" s="391"/>
      <c r="K60" s="244">
        <f>I60+J60</f>
        <v>664</v>
      </c>
      <c r="L60" s="247"/>
      <c r="M60" s="233">
        <f>K60+L60</f>
        <v>664</v>
      </c>
    </row>
    <row r="61" spans="2:13" s="2" customFormat="1" ht="19.5" customHeight="1" thickBot="1">
      <c r="B61" s="946" t="s">
        <v>133</v>
      </c>
      <c r="C61" s="946"/>
      <c r="D61" s="217" t="s">
        <v>134</v>
      </c>
      <c r="E61" s="384" t="s">
        <v>112</v>
      </c>
      <c r="F61" s="218" t="s">
        <v>490</v>
      </c>
      <c r="G61" s="218" t="s">
        <v>612</v>
      </c>
      <c r="H61" s="218" t="s">
        <v>239</v>
      </c>
      <c r="I61" s="218" t="s">
        <v>612</v>
      </c>
      <c r="J61" s="384" t="s">
        <v>240</v>
      </c>
      <c r="K61" s="218" t="s">
        <v>612</v>
      </c>
      <c r="L61" s="218" t="s">
        <v>253</v>
      </c>
      <c r="M61" s="218" t="s">
        <v>238</v>
      </c>
    </row>
    <row r="62" spans="2:13" ht="19.5" customHeight="1" thickBot="1">
      <c r="B62" s="150" t="s">
        <v>464</v>
      </c>
      <c r="C62" s="4" t="s">
        <v>310</v>
      </c>
      <c r="D62" s="227">
        <v>0</v>
      </c>
      <c r="E62" s="387">
        <f>E63</f>
        <v>13854</v>
      </c>
      <c r="F62" s="228">
        <f>F63+F82</f>
        <v>0</v>
      </c>
      <c r="G62" s="228">
        <f>G63</f>
        <v>13854</v>
      </c>
      <c r="H62" s="228">
        <f>H63+H82</f>
        <v>0</v>
      </c>
      <c r="I62" s="228">
        <f>I63</f>
        <v>13854</v>
      </c>
      <c r="J62" s="387">
        <f>J63+J82</f>
        <v>1840</v>
      </c>
      <c r="K62" s="228">
        <f>K63</f>
        <v>15694</v>
      </c>
      <c r="L62" s="228">
        <f>L63</f>
        <v>1204</v>
      </c>
      <c r="M62" s="228">
        <f>M63</f>
        <v>16898</v>
      </c>
    </row>
    <row r="63" spans="2:13" ht="19.5" customHeight="1" thickBot="1">
      <c r="B63" s="475"/>
      <c r="C63" s="9" t="s">
        <v>495</v>
      </c>
      <c r="D63" s="243"/>
      <c r="E63" s="391">
        <v>13854</v>
      </c>
      <c r="F63" s="244"/>
      <c r="G63" s="233">
        <f>E63+F63</f>
        <v>13854</v>
      </c>
      <c r="H63" s="244"/>
      <c r="I63" s="233">
        <f>G63+H63</f>
        <v>13854</v>
      </c>
      <c r="J63" s="391">
        <f>614+1226</f>
        <v>1840</v>
      </c>
      <c r="K63" s="233">
        <f>I63+J63</f>
        <v>15694</v>
      </c>
      <c r="L63" s="244">
        <v>1204</v>
      </c>
      <c r="M63" s="233">
        <f>K63+L63</f>
        <v>16898</v>
      </c>
    </row>
    <row r="64" spans="2:13" ht="19.5" customHeight="1" thickBot="1">
      <c r="B64" s="150" t="s">
        <v>465</v>
      </c>
      <c r="C64" s="4" t="s">
        <v>311</v>
      </c>
      <c r="D64" s="227">
        <v>0</v>
      </c>
      <c r="E64" s="387">
        <f>E65</f>
        <v>497</v>
      </c>
      <c r="F64" s="228">
        <f>F65+F84</f>
        <v>0</v>
      </c>
      <c r="G64" s="228">
        <f>G65</f>
        <v>497</v>
      </c>
      <c r="H64" s="228">
        <f>H65+H84</f>
        <v>4</v>
      </c>
      <c r="I64" s="228">
        <f>I65</f>
        <v>501</v>
      </c>
      <c r="J64" s="387">
        <f>J65+J84</f>
        <v>-258</v>
      </c>
      <c r="K64" s="228">
        <f>K65</f>
        <v>243</v>
      </c>
      <c r="L64" s="228">
        <f>L65</f>
        <v>0</v>
      </c>
      <c r="M64" s="228">
        <f>M65</f>
        <v>243</v>
      </c>
    </row>
    <row r="65" spans="2:13" ht="19.5" customHeight="1" thickBot="1">
      <c r="B65" s="475"/>
      <c r="C65" s="9" t="s">
        <v>495</v>
      </c>
      <c r="D65" s="243"/>
      <c r="E65" s="391">
        <v>497</v>
      </c>
      <c r="F65" s="244"/>
      <c r="G65" s="233">
        <f>E65+F65</f>
        <v>497</v>
      </c>
      <c r="H65" s="244">
        <v>4</v>
      </c>
      <c r="I65" s="233">
        <f>G65+H65</f>
        <v>501</v>
      </c>
      <c r="J65" s="391">
        <v>-258</v>
      </c>
      <c r="K65" s="233">
        <f>I65+J65</f>
        <v>243</v>
      </c>
      <c r="L65" s="244"/>
      <c r="M65" s="233">
        <f>K65+L65</f>
        <v>243</v>
      </c>
    </row>
    <row r="66" spans="2:13" ht="19.5" customHeight="1" thickBot="1">
      <c r="B66" s="150" t="s">
        <v>466</v>
      </c>
      <c r="C66" s="345" t="s">
        <v>312</v>
      </c>
      <c r="D66" s="227">
        <v>0</v>
      </c>
      <c r="E66" s="387">
        <f>E67</f>
        <v>4800</v>
      </c>
      <c r="F66" s="228">
        <f>F67+F88</f>
        <v>0</v>
      </c>
      <c r="G66" s="228">
        <f>G67</f>
        <v>4800</v>
      </c>
      <c r="H66" s="228">
        <f>H67+H88</f>
        <v>0</v>
      </c>
      <c r="I66" s="228">
        <f>I67</f>
        <v>4800</v>
      </c>
      <c r="J66" s="387">
        <f>J67+J88</f>
        <v>108</v>
      </c>
      <c r="K66" s="228">
        <f>K67</f>
        <v>4908</v>
      </c>
      <c r="L66" s="228">
        <f>L67</f>
        <v>0</v>
      </c>
      <c r="M66" s="228">
        <f>M67</f>
        <v>4908</v>
      </c>
    </row>
    <row r="67" spans="2:13" ht="19.5" customHeight="1" thickBot="1">
      <c r="B67" s="475"/>
      <c r="C67" s="9" t="s">
        <v>495</v>
      </c>
      <c r="D67" s="243"/>
      <c r="E67" s="391">
        <v>4800</v>
      </c>
      <c r="F67" s="244"/>
      <c r="G67" s="230">
        <f>E67+F67</f>
        <v>4800</v>
      </c>
      <c r="H67" s="244"/>
      <c r="I67" s="230">
        <f>G67+H67</f>
        <v>4800</v>
      </c>
      <c r="J67" s="391">
        <v>108</v>
      </c>
      <c r="K67" s="230">
        <f>I67+J67</f>
        <v>4908</v>
      </c>
      <c r="L67" s="230">
        <v>0</v>
      </c>
      <c r="M67" s="230">
        <f>K67+L67</f>
        <v>4908</v>
      </c>
    </row>
    <row r="68" spans="2:13" ht="19.5" customHeight="1" thickBot="1">
      <c r="B68" s="150" t="s">
        <v>467</v>
      </c>
      <c r="C68" s="4" t="s">
        <v>313</v>
      </c>
      <c r="D68" s="259">
        <v>0</v>
      </c>
      <c r="E68" s="394">
        <f>E69+E70</f>
        <v>1439</v>
      </c>
      <c r="F68" s="394">
        <f>F69+F70</f>
        <v>0</v>
      </c>
      <c r="G68" s="394">
        <f>G69+G70</f>
        <v>1439</v>
      </c>
      <c r="H68" s="394">
        <f aca="true" t="shared" si="17" ref="H68:M68">H69+H70</f>
        <v>0</v>
      </c>
      <c r="I68" s="394">
        <f t="shared" si="17"/>
        <v>1439</v>
      </c>
      <c r="J68" s="394">
        <f t="shared" si="17"/>
        <v>212</v>
      </c>
      <c r="K68" s="394">
        <f t="shared" si="17"/>
        <v>1651</v>
      </c>
      <c r="L68" s="394">
        <f t="shared" si="17"/>
        <v>0</v>
      </c>
      <c r="M68" s="394">
        <f t="shared" si="17"/>
        <v>1651</v>
      </c>
    </row>
    <row r="69" spans="2:13" ht="19.5" customHeight="1">
      <c r="B69" s="501"/>
      <c r="C69" s="5" t="s">
        <v>141</v>
      </c>
      <c r="D69" s="234"/>
      <c r="E69" s="236">
        <v>271</v>
      </c>
      <c r="F69" s="235"/>
      <c r="G69" s="233">
        <f>E69+F69</f>
        <v>271</v>
      </c>
      <c r="H69" s="235"/>
      <c r="I69" s="233">
        <f>G69+H69</f>
        <v>271</v>
      </c>
      <c r="J69" s="236"/>
      <c r="K69" s="233">
        <f>I69+J69</f>
        <v>271</v>
      </c>
      <c r="L69" s="235"/>
      <c r="M69" s="233">
        <f>K69+L69</f>
        <v>271</v>
      </c>
    </row>
    <row r="70" spans="2:13" ht="19.5" customHeight="1" thickBot="1">
      <c r="B70" s="475"/>
      <c r="C70" s="9" t="s">
        <v>495</v>
      </c>
      <c r="D70" s="243"/>
      <c r="E70" s="391">
        <v>1168</v>
      </c>
      <c r="F70" s="244"/>
      <c r="G70" s="230">
        <f>E70+F70</f>
        <v>1168</v>
      </c>
      <c r="H70" s="244"/>
      <c r="I70" s="230">
        <f>G70+H70</f>
        <v>1168</v>
      </c>
      <c r="J70" s="391">
        <v>212</v>
      </c>
      <c r="K70" s="230">
        <f>I70+J70</f>
        <v>1380</v>
      </c>
      <c r="L70" s="244"/>
      <c r="M70" s="233">
        <f>K70+L70</f>
        <v>1380</v>
      </c>
    </row>
    <row r="71" spans="2:13" ht="19.5" customHeight="1" thickBot="1">
      <c r="B71" s="150" t="s">
        <v>468</v>
      </c>
      <c r="C71" s="4" t="s">
        <v>314</v>
      </c>
      <c r="D71" s="259">
        <v>0</v>
      </c>
      <c r="E71" s="394">
        <f>E72+E73</f>
        <v>2468</v>
      </c>
      <c r="F71" s="394">
        <f>F72+F73</f>
        <v>0</v>
      </c>
      <c r="G71" s="438">
        <f>G72+G73</f>
        <v>2468</v>
      </c>
      <c r="H71" s="394">
        <f aca="true" t="shared" si="18" ref="H71:M71">H72+H73</f>
        <v>0</v>
      </c>
      <c r="I71" s="438">
        <f t="shared" si="18"/>
        <v>2468</v>
      </c>
      <c r="J71" s="394">
        <f t="shared" si="18"/>
        <v>0</v>
      </c>
      <c r="K71" s="438">
        <f t="shared" si="18"/>
        <v>2468</v>
      </c>
      <c r="L71" s="438">
        <f t="shared" si="18"/>
        <v>0</v>
      </c>
      <c r="M71" s="438">
        <f t="shared" si="18"/>
        <v>2468</v>
      </c>
    </row>
    <row r="72" spans="2:13" ht="19.5" customHeight="1">
      <c r="B72" s="501"/>
      <c r="C72" s="5" t="s">
        <v>141</v>
      </c>
      <c r="D72" s="234"/>
      <c r="E72" s="236">
        <v>468</v>
      </c>
      <c r="F72" s="235"/>
      <c r="G72" s="233">
        <f>E72+F72</f>
        <v>468</v>
      </c>
      <c r="H72" s="235"/>
      <c r="I72" s="233">
        <f>G72+H72</f>
        <v>468</v>
      </c>
      <c r="J72" s="236"/>
      <c r="K72" s="233">
        <f>I72+J72</f>
        <v>468</v>
      </c>
      <c r="L72" s="235"/>
      <c r="M72" s="233">
        <f>K72+L72</f>
        <v>468</v>
      </c>
    </row>
    <row r="73" spans="2:13" ht="19.5" customHeight="1" thickBot="1">
      <c r="B73" s="475"/>
      <c r="C73" s="9" t="s">
        <v>495</v>
      </c>
      <c r="D73" s="243"/>
      <c r="E73" s="391">
        <v>2000</v>
      </c>
      <c r="F73" s="244"/>
      <c r="G73" s="230">
        <f>E73+F73</f>
        <v>2000</v>
      </c>
      <c r="H73" s="244"/>
      <c r="I73" s="230">
        <f>G73+H73</f>
        <v>2000</v>
      </c>
      <c r="J73" s="391"/>
      <c r="K73" s="230">
        <f>I73+J73</f>
        <v>2000</v>
      </c>
      <c r="L73" s="244"/>
      <c r="M73" s="233">
        <f>K73+L73</f>
        <v>2000</v>
      </c>
    </row>
    <row r="74" spans="2:13" ht="19.5" customHeight="1" thickBot="1">
      <c r="B74" s="150" t="s">
        <v>469</v>
      </c>
      <c r="C74" s="4" t="s">
        <v>315</v>
      </c>
      <c r="D74" s="259"/>
      <c r="E74" s="394">
        <f aca="true" t="shared" si="19" ref="E74:K74">E75</f>
        <v>0</v>
      </c>
      <c r="F74" s="394">
        <f t="shared" si="19"/>
        <v>0</v>
      </c>
      <c r="G74" s="438">
        <f t="shared" si="19"/>
        <v>0</v>
      </c>
      <c r="H74" s="394">
        <f t="shared" si="19"/>
        <v>1259</v>
      </c>
      <c r="I74" s="438">
        <f t="shared" si="19"/>
        <v>1259</v>
      </c>
      <c r="J74" s="394">
        <f t="shared" si="19"/>
        <v>1212</v>
      </c>
      <c r="K74" s="438">
        <f t="shared" si="19"/>
        <v>2471</v>
      </c>
      <c r="L74" s="244"/>
      <c r="M74" s="230"/>
    </row>
    <row r="75" spans="2:13" ht="19.5" customHeight="1" thickBot="1">
      <c r="B75" s="475"/>
      <c r="C75" s="10" t="s">
        <v>144</v>
      </c>
      <c r="D75" s="243"/>
      <c r="E75" s="391">
        <v>0</v>
      </c>
      <c r="F75" s="244"/>
      <c r="G75" s="439">
        <f>E75+F75</f>
        <v>0</v>
      </c>
      <c r="H75" s="244">
        <v>1259</v>
      </c>
      <c r="I75" s="439">
        <f>G75+H75</f>
        <v>1259</v>
      </c>
      <c r="J75" s="391">
        <v>1212</v>
      </c>
      <c r="K75" s="439">
        <f>I75+J75</f>
        <v>2471</v>
      </c>
      <c r="L75" s="244"/>
      <c r="M75" s="233">
        <f>K75+L75</f>
        <v>2471</v>
      </c>
    </row>
    <row r="76" spans="2:13" ht="19.5" customHeight="1" thickBot="1">
      <c r="B76" s="475" t="s">
        <v>470</v>
      </c>
      <c r="C76" s="431" t="s">
        <v>471</v>
      </c>
      <c r="D76" s="255"/>
      <c r="E76" s="432">
        <v>0</v>
      </c>
      <c r="F76" s="440">
        <f aca="true" t="shared" si="20" ref="F76:M76">F77</f>
        <v>0</v>
      </c>
      <c r="G76" s="437">
        <f t="shared" si="20"/>
        <v>0</v>
      </c>
      <c r="H76" s="440">
        <f t="shared" si="20"/>
        <v>0</v>
      </c>
      <c r="I76" s="437">
        <f t="shared" si="20"/>
        <v>0</v>
      </c>
      <c r="J76" s="394">
        <f t="shared" si="20"/>
        <v>92</v>
      </c>
      <c r="K76" s="437">
        <f t="shared" si="20"/>
        <v>92</v>
      </c>
      <c r="L76" s="437">
        <f t="shared" si="20"/>
        <v>49</v>
      </c>
      <c r="M76" s="437">
        <f t="shared" si="20"/>
        <v>141</v>
      </c>
    </row>
    <row r="77" spans="2:13" ht="19.5" customHeight="1" thickBot="1">
      <c r="B77" s="475"/>
      <c r="C77" s="9" t="s">
        <v>495</v>
      </c>
      <c r="D77" s="255"/>
      <c r="E77" s="395"/>
      <c r="F77" s="244"/>
      <c r="G77" s="441">
        <f>F77+E77</f>
        <v>0</v>
      </c>
      <c r="H77" s="244"/>
      <c r="I77" s="441">
        <f>H77+G77</f>
        <v>0</v>
      </c>
      <c r="J77" s="391">
        <v>92</v>
      </c>
      <c r="K77" s="441">
        <f>J77+I77</f>
        <v>92</v>
      </c>
      <c r="L77" s="441">
        <v>49</v>
      </c>
      <c r="M77" s="441">
        <f>L77+K77</f>
        <v>141</v>
      </c>
    </row>
    <row r="78" spans="2:13" ht="19.5" customHeight="1" thickBot="1">
      <c r="B78" s="150" t="s">
        <v>472</v>
      </c>
      <c r="C78" s="4" t="s">
        <v>316</v>
      </c>
      <c r="D78" s="271"/>
      <c r="E78" s="387">
        <f aca="true" t="shared" si="21" ref="E78:M78">E79</f>
        <v>0</v>
      </c>
      <c r="F78" s="387">
        <f t="shared" si="21"/>
        <v>0</v>
      </c>
      <c r="G78" s="387">
        <f t="shared" si="21"/>
        <v>0</v>
      </c>
      <c r="H78" s="387">
        <f t="shared" si="21"/>
        <v>110</v>
      </c>
      <c r="I78" s="387">
        <f t="shared" si="21"/>
        <v>110</v>
      </c>
      <c r="J78" s="387">
        <f t="shared" si="21"/>
        <v>180</v>
      </c>
      <c r="K78" s="387">
        <f t="shared" si="21"/>
        <v>290</v>
      </c>
      <c r="L78" s="387">
        <f t="shared" si="21"/>
        <v>80</v>
      </c>
      <c r="M78" s="387">
        <f t="shared" si="21"/>
        <v>370</v>
      </c>
    </row>
    <row r="79" spans="2:13" ht="19.5" customHeight="1" thickBot="1">
      <c r="B79" s="475"/>
      <c r="C79" s="9" t="s">
        <v>495</v>
      </c>
      <c r="D79" s="255"/>
      <c r="E79" s="395">
        <v>0</v>
      </c>
      <c r="F79" s="244"/>
      <c r="G79" s="441">
        <f>E79+F79</f>
        <v>0</v>
      </c>
      <c r="H79" s="244">
        <v>110</v>
      </c>
      <c r="I79" s="441">
        <f>G79+H79</f>
        <v>110</v>
      </c>
      <c r="J79" s="391">
        <v>180</v>
      </c>
      <c r="K79" s="441">
        <f>I79+J79</f>
        <v>290</v>
      </c>
      <c r="L79" s="441">
        <v>80</v>
      </c>
      <c r="M79" s="441">
        <f>K79+L79</f>
        <v>370</v>
      </c>
    </row>
    <row r="80" spans="2:13" ht="19.5" customHeight="1" thickBot="1">
      <c r="B80" s="150" t="s">
        <v>473</v>
      </c>
      <c r="C80" s="4" t="s">
        <v>317</v>
      </c>
      <c r="D80" s="271"/>
      <c r="E80" s="387">
        <f aca="true" t="shared" si="22" ref="E80:M80">E81</f>
        <v>385</v>
      </c>
      <c r="F80" s="387">
        <f t="shared" si="22"/>
        <v>0</v>
      </c>
      <c r="G80" s="387">
        <f t="shared" si="22"/>
        <v>385</v>
      </c>
      <c r="H80" s="387">
        <f t="shared" si="22"/>
        <v>0</v>
      </c>
      <c r="I80" s="387">
        <f t="shared" si="22"/>
        <v>385</v>
      </c>
      <c r="J80" s="387">
        <f t="shared" si="22"/>
        <v>0</v>
      </c>
      <c r="K80" s="387">
        <f t="shared" si="22"/>
        <v>385</v>
      </c>
      <c r="L80" s="387">
        <f t="shared" si="22"/>
        <v>0</v>
      </c>
      <c r="M80" s="387">
        <f t="shared" si="22"/>
        <v>385</v>
      </c>
    </row>
    <row r="81" spans="2:13" ht="19.5" customHeight="1" thickBot="1">
      <c r="B81" s="475"/>
      <c r="C81" s="9" t="s">
        <v>495</v>
      </c>
      <c r="D81" s="255"/>
      <c r="E81" s="395">
        <v>385</v>
      </c>
      <c r="F81" s="244"/>
      <c r="G81" s="441">
        <f>E81+F81</f>
        <v>385</v>
      </c>
      <c r="H81" s="244"/>
      <c r="I81" s="441">
        <f>G81+H81</f>
        <v>385</v>
      </c>
      <c r="J81" s="391"/>
      <c r="K81" s="441">
        <f>I81+J81</f>
        <v>385</v>
      </c>
      <c r="L81" s="441">
        <v>0</v>
      </c>
      <c r="M81" s="441">
        <f>K81+L81</f>
        <v>385</v>
      </c>
    </row>
    <row r="82" spans="2:13" ht="19.5" customHeight="1" thickBot="1">
      <c r="B82" s="150" t="s">
        <v>474</v>
      </c>
      <c r="C82" s="4" t="s">
        <v>318</v>
      </c>
      <c r="D82" s="271"/>
      <c r="E82" s="387">
        <f aca="true" t="shared" si="23" ref="E82:M82">E83</f>
        <v>60</v>
      </c>
      <c r="F82" s="387">
        <f t="shared" si="23"/>
        <v>0</v>
      </c>
      <c r="G82" s="387">
        <f t="shared" si="23"/>
        <v>60</v>
      </c>
      <c r="H82" s="387">
        <f t="shared" si="23"/>
        <v>0</v>
      </c>
      <c r="I82" s="387">
        <f t="shared" si="23"/>
        <v>60</v>
      </c>
      <c r="J82" s="387">
        <f t="shared" si="23"/>
        <v>0</v>
      </c>
      <c r="K82" s="387">
        <f t="shared" si="23"/>
        <v>60</v>
      </c>
      <c r="L82" s="387">
        <f t="shared" si="23"/>
        <v>0</v>
      </c>
      <c r="M82" s="387">
        <f t="shared" si="23"/>
        <v>60</v>
      </c>
    </row>
    <row r="83" spans="2:13" ht="19.5" customHeight="1" thickBot="1">
      <c r="B83" s="475"/>
      <c r="C83" s="9" t="s">
        <v>495</v>
      </c>
      <c r="D83" s="255"/>
      <c r="E83" s="395">
        <v>60</v>
      </c>
      <c r="F83" s="244"/>
      <c r="G83" s="441">
        <f>E83+F83</f>
        <v>60</v>
      </c>
      <c r="H83" s="244"/>
      <c r="I83" s="441">
        <f>G83+H83</f>
        <v>60</v>
      </c>
      <c r="J83" s="391"/>
      <c r="K83" s="441">
        <f>I83+J83</f>
        <v>60</v>
      </c>
      <c r="L83" s="441">
        <v>0</v>
      </c>
      <c r="M83" s="441">
        <f>K83+L83</f>
        <v>60</v>
      </c>
    </row>
    <row r="84" spans="2:13" ht="19.5" customHeight="1" thickBot="1">
      <c r="B84" s="478" t="s">
        <v>475</v>
      </c>
      <c r="C84" s="346" t="s">
        <v>319</v>
      </c>
      <c r="D84" s="243"/>
      <c r="E84" s="394">
        <f aca="true" t="shared" si="24" ref="E84:M84">E85</f>
        <v>720</v>
      </c>
      <c r="F84" s="394">
        <f t="shared" si="24"/>
        <v>0</v>
      </c>
      <c r="G84" s="394">
        <f t="shared" si="24"/>
        <v>720</v>
      </c>
      <c r="H84" s="394">
        <f t="shared" si="24"/>
        <v>0</v>
      </c>
      <c r="I84" s="394">
        <f t="shared" si="24"/>
        <v>720</v>
      </c>
      <c r="J84" s="394">
        <f t="shared" si="24"/>
        <v>0</v>
      </c>
      <c r="K84" s="394">
        <f t="shared" si="24"/>
        <v>720</v>
      </c>
      <c r="L84" s="394">
        <f t="shared" si="24"/>
        <v>1241</v>
      </c>
      <c r="M84" s="394">
        <f t="shared" si="24"/>
        <v>1961</v>
      </c>
    </row>
    <row r="85" spans="2:13" ht="19.5" customHeight="1" thickBot="1">
      <c r="B85" s="475"/>
      <c r="C85" s="9" t="s">
        <v>495</v>
      </c>
      <c r="D85" s="243"/>
      <c r="E85" s="391">
        <v>720</v>
      </c>
      <c r="F85" s="244"/>
      <c r="G85" s="441">
        <f>E85+F85</f>
        <v>720</v>
      </c>
      <c r="H85" s="244"/>
      <c r="I85" s="441">
        <f>G85+H85</f>
        <v>720</v>
      </c>
      <c r="J85" s="391"/>
      <c r="K85" s="441">
        <f>I85+J85</f>
        <v>720</v>
      </c>
      <c r="L85" s="441">
        <v>1241</v>
      </c>
      <c r="M85" s="441">
        <f>K85+L85</f>
        <v>1961</v>
      </c>
    </row>
    <row r="86" spans="2:13" ht="19.5" customHeight="1" thickBot="1">
      <c r="B86" s="504" t="s">
        <v>476</v>
      </c>
      <c r="C86" s="433" t="s">
        <v>477</v>
      </c>
      <c r="D86" s="243"/>
      <c r="E86" s="394">
        <f aca="true" t="shared" si="25" ref="E86:M86">E87</f>
        <v>0</v>
      </c>
      <c r="F86" s="394">
        <f t="shared" si="25"/>
        <v>0</v>
      </c>
      <c r="G86" s="432">
        <f t="shared" si="25"/>
        <v>0</v>
      </c>
      <c r="H86" s="394">
        <f t="shared" si="25"/>
        <v>217</v>
      </c>
      <c r="I86" s="432">
        <f t="shared" si="25"/>
        <v>217</v>
      </c>
      <c r="J86" s="394">
        <f t="shared" si="25"/>
        <v>53</v>
      </c>
      <c r="K86" s="432">
        <f t="shared" si="25"/>
        <v>270</v>
      </c>
      <c r="L86" s="432">
        <f t="shared" si="25"/>
        <v>0</v>
      </c>
      <c r="M86" s="432">
        <f t="shared" si="25"/>
        <v>270</v>
      </c>
    </row>
    <row r="87" spans="2:13" ht="19.5" customHeight="1" thickBot="1">
      <c r="B87" s="504"/>
      <c r="C87" s="9" t="s">
        <v>495</v>
      </c>
      <c r="D87" s="243"/>
      <c r="E87" s="391">
        <v>0</v>
      </c>
      <c r="F87" s="244"/>
      <c r="G87" s="441">
        <f>F87+E87</f>
        <v>0</v>
      </c>
      <c r="H87" s="244">
        <v>217</v>
      </c>
      <c r="I87" s="441">
        <f>H87+G87</f>
        <v>217</v>
      </c>
      <c r="J87" s="391">
        <v>53</v>
      </c>
      <c r="K87" s="441">
        <f>J87+I87</f>
        <v>270</v>
      </c>
      <c r="L87" s="442">
        <v>0</v>
      </c>
      <c r="M87" s="442">
        <f>L87+K87</f>
        <v>270</v>
      </c>
    </row>
    <row r="88" spans="2:13" ht="19.5" customHeight="1" thickBot="1">
      <c r="B88" s="478" t="s">
        <v>491</v>
      </c>
      <c r="C88" s="346" t="s">
        <v>492</v>
      </c>
      <c r="D88" s="243"/>
      <c r="E88" s="394">
        <f aca="true" t="shared" si="26" ref="E88:M88">E89</f>
        <v>200</v>
      </c>
      <c r="F88" s="394">
        <f t="shared" si="26"/>
        <v>0</v>
      </c>
      <c r="G88" s="432">
        <f t="shared" si="26"/>
        <v>200</v>
      </c>
      <c r="H88" s="394">
        <f t="shared" si="26"/>
        <v>0</v>
      </c>
      <c r="I88" s="432">
        <f t="shared" si="26"/>
        <v>200</v>
      </c>
      <c r="J88" s="394">
        <f t="shared" si="26"/>
        <v>0</v>
      </c>
      <c r="K88" s="432">
        <f t="shared" si="26"/>
        <v>200</v>
      </c>
      <c r="L88" s="432">
        <f t="shared" si="26"/>
        <v>0</v>
      </c>
      <c r="M88" s="432">
        <f t="shared" si="26"/>
        <v>200</v>
      </c>
    </row>
    <row r="89" spans="2:13" ht="19.5" customHeight="1" thickBot="1">
      <c r="B89" s="475"/>
      <c r="C89" s="9" t="s">
        <v>495</v>
      </c>
      <c r="D89" s="243"/>
      <c r="E89" s="391">
        <v>200</v>
      </c>
      <c r="F89" s="244"/>
      <c r="G89" s="441">
        <f>E89+F89</f>
        <v>200</v>
      </c>
      <c r="H89" s="244"/>
      <c r="I89" s="441">
        <f>G89+H89</f>
        <v>200</v>
      </c>
      <c r="J89" s="391"/>
      <c r="K89" s="441">
        <f>I89+J89</f>
        <v>200</v>
      </c>
      <c r="L89" s="441">
        <v>0</v>
      </c>
      <c r="M89" s="441">
        <f>K89+L89</f>
        <v>200</v>
      </c>
    </row>
    <row r="90" spans="2:13" ht="19.5" customHeight="1" thickBot="1">
      <c r="B90" s="150" t="s">
        <v>478</v>
      </c>
      <c r="C90" s="345" t="s">
        <v>320</v>
      </c>
      <c r="D90" s="243"/>
      <c r="E90" s="394">
        <f aca="true" t="shared" si="27" ref="E90:M90">E91</f>
        <v>400</v>
      </c>
      <c r="F90" s="394">
        <f t="shared" si="27"/>
        <v>0</v>
      </c>
      <c r="G90" s="394">
        <f t="shared" si="27"/>
        <v>400</v>
      </c>
      <c r="H90" s="394">
        <f t="shared" si="27"/>
        <v>0</v>
      </c>
      <c r="I90" s="394">
        <f t="shared" si="27"/>
        <v>400</v>
      </c>
      <c r="J90" s="394">
        <f t="shared" si="27"/>
        <v>0</v>
      </c>
      <c r="K90" s="394">
        <f t="shared" si="27"/>
        <v>400</v>
      </c>
      <c r="L90" s="394">
        <f t="shared" si="27"/>
        <v>0</v>
      </c>
      <c r="M90" s="394">
        <f t="shared" si="27"/>
        <v>400</v>
      </c>
    </row>
    <row r="91" spans="2:13" ht="19.5" customHeight="1" thickBot="1">
      <c r="B91" s="475"/>
      <c r="C91" s="9" t="s">
        <v>495</v>
      </c>
      <c r="D91" s="243"/>
      <c r="E91" s="391">
        <v>400</v>
      </c>
      <c r="F91" s="244"/>
      <c r="G91" s="441">
        <f>E91+F91</f>
        <v>400</v>
      </c>
      <c r="H91" s="244"/>
      <c r="I91" s="441">
        <f>G91+H91</f>
        <v>400</v>
      </c>
      <c r="J91" s="391"/>
      <c r="K91" s="441">
        <f>I91+J91</f>
        <v>400</v>
      </c>
      <c r="L91" s="441">
        <v>0</v>
      </c>
      <c r="M91" s="441">
        <f>K91+L91</f>
        <v>400</v>
      </c>
    </row>
    <row r="92" spans="2:13" ht="19.5" customHeight="1" thickBot="1">
      <c r="B92" s="501" t="s">
        <v>479</v>
      </c>
      <c r="C92" s="345" t="s">
        <v>321</v>
      </c>
      <c r="D92" s="271"/>
      <c r="E92" s="387">
        <f aca="true" t="shared" si="28" ref="E92:K92">E93+E94+E95</f>
        <v>6383</v>
      </c>
      <c r="F92" s="387">
        <f t="shared" si="28"/>
        <v>-111</v>
      </c>
      <c r="G92" s="387">
        <f t="shared" si="28"/>
        <v>6272</v>
      </c>
      <c r="H92" s="387">
        <f t="shared" si="28"/>
        <v>0</v>
      </c>
      <c r="I92" s="387">
        <f t="shared" si="28"/>
        <v>6272</v>
      </c>
      <c r="J92" s="387">
        <f t="shared" si="28"/>
        <v>34</v>
      </c>
      <c r="K92" s="387">
        <f t="shared" si="28"/>
        <v>6306</v>
      </c>
      <c r="L92" s="387" t="e">
        <f>L93+L94+L95+#REF!</f>
        <v>#REF!</v>
      </c>
      <c r="M92" s="387" t="e">
        <f>M93+M94+M95+#REF!</f>
        <v>#REF!</v>
      </c>
    </row>
    <row r="93" spans="2:13" ht="19.5" customHeight="1" hidden="1">
      <c r="B93" s="503"/>
      <c r="C93" s="5" t="s">
        <v>135</v>
      </c>
      <c r="D93" s="232"/>
      <c r="E93" s="392"/>
      <c r="F93" s="233"/>
      <c r="G93" s="233">
        <f>E93+F93</f>
        <v>0</v>
      </c>
      <c r="H93" s="233"/>
      <c r="I93" s="233">
        <f aca="true" t="shared" si="29" ref="I93:M94">G93+H93</f>
        <v>0</v>
      </c>
      <c r="J93" s="392"/>
      <c r="K93" s="233">
        <f>I93+J93</f>
        <v>0</v>
      </c>
      <c r="L93" s="233">
        <f t="shared" si="29"/>
        <v>0</v>
      </c>
      <c r="M93" s="233">
        <f t="shared" si="29"/>
        <v>0</v>
      </c>
    </row>
    <row r="94" spans="2:13" ht="19.5" customHeight="1" hidden="1">
      <c r="B94" s="501"/>
      <c r="C94" s="3" t="s">
        <v>141</v>
      </c>
      <c r="D94" s="234"/>
      <c r="E94" s="236"/>
      <c r="F94" s="235"/>
      <c r="G94" s="233">
        <f>E94+F94</f>
        <v>0</v>
      </c>
      <c r="H94" s="235"/>
      <c r="I94" s="233">
        <f t="shared" si="29"/>
        <v>0</v>
      </c>
      <c r="J94" s="236"/>
      <c r="K94" s="233">
        <f>I94+J94</f>
        <v>0</v>
      </c>
      <c r="L94" s="233">
        <f t="shared" si="29"/>
        <v>0</v>
      </c>
      <c r="M94" s="233">
        <f t="shared" si="29"/>
        <v>0</v>
      </c>
    </row>
    <row r="95" spans="2:13" ht="19.5" customHeight="1" thickBot="1">
      <c r="B95" s="501"/>
      <c r="C95" s="428" t="s">
        <v>494</v>
      </c>
      <c r="D95" s="234"/>
      <c r="E95" s="236">
        <v>6383</v>
      </c>
      <c r="F95" s="235">
        <v>-111</v>
      </c>
      <c r="G95" s="233">
        <f>E95+F95</f>
        <v>6272</v>
      </c>
      <c r="H95" s="235"/>
      <c r="I95" s="233">
        <f>G95+H95</f>
        <v>6272</v>
      </c>
      <c r="J95" s="236">
        <v>34</v>
      </c>
      <c r="K95" s="233">
        <f>I95+J95</f>
        <v>6306</v>
      </c>
      <c r="L95" s="233">
        <v>-388</v>
      </c>
      <c r="M95" s="233">
        <f>K95+L95</f>
        <v>5918</v>
      </c>
    </row>
    <row r="96" spans="2:13" ht="19.5" customHeight="1" thickBot="1">
      <c r="B96" s="503" t="s">
        <v>480</v>
      </c>
      <c r="C96" s="345" t="s">
        <v>322</v>
      </c>
      <c r="D96" s="259">
        <v>1</v>
      </c>
      <c r="E96" s="394">
        <f aca="true" t="shared" si="30" ref="E96:K96">E97+E98+E99</f>
        <v>9014</v>
      </c>
      <c r="F96" s="394">
        <f t="shared" si="30"/>
        <v>28</v>
      </c>
      <c r="G96" s="394">
        <f t="shared" si="30"/>
        <v>9042</v>
      </c>
      <c r="H96" s="394">
        <f t="shared" si="30"/>
        <v>0</v>
      </c>
      <c r="I96" s="394">
        <f t="shared" si="30"/>
        <v>9042</v>
      </c>
      <c r="J96" s="394">
        <f t="shared" si="30"/>
        <v>12</v>
      </c>
      <c r="K96" s="394">
        <f t="shared" si="30"/>
        <v>9054</v>
      </c>
      <c r="L96" s="387" t="e">
        <f>L97+L98+L99+#REF!</f>
        <v>#REF!</v>
      </c>
      <c r="M96" s="387" t="e">
        <f>M97+M98+M99+#REF!</f>
        <v>#REF!</v>
      </c>
    </row>
    <row r="97" spans="2:13" ht="19.5" customHeight="1">
      <c r="B97" s="503"/>
      <c r="C97" s="5" t="s">
        <v>135</v>
      </c>
      <c r="D97" s="232"/>
      <c r="E97" s="392">
        <v>1470</v>
      </c>
      <c r="F97" s="233">
        <v>21</v>
      </c>
      <c r="G97" s="233">
        <f>E97+F97</f>
        <v>1491</v>
      </c>
      <c r="H97" s="233"/>
      <c r="I97" s="233">
        <f>G97+H97</f>
        <v>1491</v>
      </c>
      <c r="J97" s="392">
        <v>12</v>
      </c>
      <c r="K97" s="233">
        <f>I97+J97</f>
        <v>1503</v>
      </c>
      <c r="L97" s="233"/>
      <c r="M97" s="233">
        <f>K97+L97</f>
        <v>1503</v>
      </c>
    </row>
    <row r="98" spans="2:13" ht="19.5" customHeight="1">
      <c r="B98" s="501"/>
      <c r="C98" s="3" t="s">
        <v>141</v>
      </c>
      <c r="D98" s="234"/>
      <c r="E98" s="236">
        <v>358</v>
      </c>
      <c r="F98" s="235">
        <v>7</v>
      </c>
      <c r="G98" s="233">
        <f>E98+F98</f>
        <v>365</v>
      </c>
      <c r="H98" s="235"/>
      <c r="I98" s="233">
        <f>G98+H98</f>
        <v>365</v>
      </c>
      <c r="J98" s="236"/>
      <c r="K98" s="233">
        <f>I98+J98</f>
        <v>365</v>
      </c>
      <c r="L98" s="235"/>
      <c r="M98" s="233">
        <f>K98+L98</f>
        <v>365</v>
      </c>
    </row>
    <row r="99" spans="2:13" ht="19.5" customHeight="1" thickBot="1">
      <c r="B99" s="501"/>
      <c r="C99" s="428" t="s">
        <v>494</v>
      </c>
      <c r="D99" s="234"/>
      <c r="E99" s="236">
        <v>7186</v>
      </c>
      <c r="F99" s="235"/>
      <c r="G99" s="233">
        <f>E99+F99</f>
        <v>7186</v>
      </c>
      <c r="H99" s="235"/>
      <c r="I99" s="233">
        <f>G99+H99</f>
        <v>7186</v>
      </c>
      <c r="J99" s="236"/>
      <c r="K99" s="233">
        <f>I99+J99</f>
        <v>7186</v>
      </c>
      <c r="L99" s="235"/>
      <c r="M99" s="233">
        <f>K99+L99</f>
        <v>7186</v>
      </c>
    </row>
    <row r="100" spans="2:13" s="231" customFormat="1" ht="19.5" customHeight="1" thickBot="1">
      <c r="B100" s="150" t="s">
        <v>481</v>
      </c>
      <c r="C100" s="4" t="s">
        <v>323</v>
      </c>
      <c r="D100" s="227"/>
      <c r="E100" s="387">
        <f aca="true" t="shared" si="31" ref="E100:M100">E101</f>
        <v>939</v>
      </c>
      <c r="F100" s="228">
        <f t="shared" si="31"/>
        <v>0</v>
      </c>
      <c r="G100" s="228">
        <f t="shared" si="31"/>
        <v>939</v>
      </c>
      <c r="H100" s="228">
        <f t="shared" si="31"/>
        <v>0</v>
      </c>
      <c r="I100" s="228">
        <f t="shared" si="31"/>
        <v>939</v>
      </c>
      <c r="J100" s="387">
        <f t="shared" si="31"/>
        <v>0</v>
      </c>
      <c r="K100" s="228">
        <f t="shared" si="31"/>
        <v>939</v>
      </c>
      <c r="L100" s="228">
        <f t="shared" si="31"/>
        <v>0</v>
      </c>
      <c r="M100" s="228">
        <f t="shared" si="31"/>
        <v>939</v>
      </c>
    </row>
    <row r="101" spans="2:13" ht="19.5" customHeight="1" thickBot="1">
      <c r="B101" s="503"/>
      <c r="C101" s="5" t="s">
        <v>144</v>
      </c>
      <c r="D101" s="232"/>
      <c r="E101" s="392">
        <v>939</v>
      </c>
      <c r="F101" s="233"/>
      <c r="G101" s="233">
        <f>E101+F101</f>
        <v>939</v>
      </c>
      <c r="H101" s="233"/>
      <c r="I101" s="233">
        <f>G101+H101</f>
        <v>939</v>
      </c>
      <c r="J101" s="392"/>
      <c r="K101" s="233">
        <f>I101+J101</f>
        <v>939</v>
      </c>
      <c r="L101" s="233"/>
      <c r="M101" s="233">
        <f>K101+L101</f>
        <v>939</v>
      </c>
    </row>
    <row r="102" spans="2:13" s="231" customFormat="1" ht="19.5" customHeight="1" thickBot="1">
      <c r="B102" s="150" t="s">
        <v>482</v>
      </c>
      <c r="C102" s="4" t="s">
        <v>324</v>
      </c>
      <c r="D102" s="227">
        <v>30</v>
      </c>
      <c r="E102" s="387">
        <f aca="true" t="shared" si="32" ref="E102:K102">E103+E104+E105</f>
        <v>0</v>
      </c>
      <c r="F102" s="387">
        <f t="shared" si="32"/>
        <v>0</v>
      </c>
      <c r="G102" s="387">
        <f t="shared" si="32"/>
        <v>0</v>
      </c>
      <c r="H102" s="387">
        <f t="shared" si="32"/>
        <v>296</v>
      </c>
      <c r="I102" s="387">
        <f t="shared" si="32"/>
        <v>296</v>
      </c>
      <c r="J102" s="387">
        <f t="shared" si="32"/>
        <v>4467</v>
      </c>
      <c r="K102" s="387">
        <f t="shared" si="32"/>
        <v>4763</v>
      </c>
      <c r="L102" s="387" t="e">
        <f>L103+L104+L105+#REF!</f>
        <v>#REF!</v>
      </c>
      <c r="M102" s="387" t="e">
        <f>M103+M104+M105+#REF!</f>
        <v>#REF!</v>
      </c>
    </row>
    <row r="103" spans="2:13" ht="19.5" customHeight="1">
      <c r="B103" s="503"/>
      <c r="C103" s="5" t="s">
        <v>135</v>
      </c>
      <c r="D103" s="232"/>
      <c r="E103" s="392"/>
      <c r="F103" s="233"/>
      <c r="G103" s="233">
        <f>E103+F103</f>
        <v>0</v>
      </c>
      <c r="H103" s="233">
        <v>233</v>
      </c>
      <c r="I103" s="233">
        <f>G103+H103</f>
        <v>233</v>
      </c>
      <c r="J103" s="392">
        <v>3891</v>
      </c>
      <c r="K103" s="233">
        <f>I103+J103</f>
        <v>4124</v>
      </c>
      <c r="L103" s="233">
        <v>4187</v>
      </c>
      <c r="M103" s="233">
        <f>K103+L103</f>
        <v>8311</v>
      </c>
    </row>
    <row r="104" spans="2:13" ht="19.5" customHeight="1">
      <c r="B104" s="501"/>
      <c r="C104" s="3" t="s">
        <v>141</v>
      </c>
      <c r="D104" s="234"/>
      <c r="E104" s="236"/>
      <c r="F104" s="235"/>
      <c r="G104" s="233">
        <f>E104+F104</f>
        <v>0</v>
      </c>
      <c r="H104" s="235">
        <v>63</v>
      </c>
      <c r="I104" s="233">
        <f>G104+H104</f>
        <v>63</v>
      </c>
      <c r="J104" s="236">
        <v>576</v>
      </c>
      <c r="K104" s="233">
        <f>I104+J104</f>
        <v>639</v>
      </c>
      <c r="L104" s="235">
        <v>1130</v>
      </c>
      <c r="M104" s="233">
        <f>K104+L104</f>
        <v>1769</v>
      </c>
    </row>
    <row r="105" spans="2:13" ht="19.5" customHeight="1" thickBot="1">
      <c r="B105" s="501"/>
      <c r="C105" s="428" t="s">
        <v>494</v>
      </c>
      <c r="D105" s="234"/>
      <c r="E105" s="236"/>
      <c r="F105" s="235"/>
      <c r="G105" s="233">
        <f>E105+F105</f>
        <v>0</v>
      </c>
      <c r="H105" s="235"/>
      <c r="I105" s="233">
        <f>G105+H105</f>
        <v>0</v>
      </c>
      <c r="J105" s="236"/>
      <c r="K105" s="233">
        <f>I105+J105</f>
        <v>0</v>
      </c>
      <c r="L105" s="235"/>
      <c r="M105" s="233">
        <f>K105+L105</f>
        <v>0</v>
      </c>
    </row>
    <row r="106" spans="2:13" s="231" customFormat="1" ht="19.5" customHeight="1" thickBot="1">
      <c r="B106" s="150" t="s">
        <v>483</v>
      </c>
      <c r="C106" s="898" t="s">
        <v>484</v>
      </c>
      <c r="D106" s="227">
        <v>30</v>
      </c>
      <c r="E106" s="387">
        <f aca="true" t="shared" si="33" ref="E106:K106">E107+E108+E109</f>
        <v>540</v>
      </c>
      <c r="F106" s="387">
        <f t="shared" si="33"/>
        <v>0</v>
      </c>
      <c r="G106" s="387">
        <f t="shared" si="33"/>
        <v>540</v>
      </c>
      <c r="H106" s="387">
        <f t="shared" si="33"/>
        <v>0</v>
      </c>
      <c r="I106" s="387">
        <f t="shared" si="33"/>
        <v>540</v>
      </c>
      <c r="J106" s="387">
        <f t="shared" si="33"/>
        <v>480</v>
      </c>
      <c r="K106" s="387">
        <f t="shared" si="33"/>
        <v>1020</v>
      </c>
      <c r="L106" s="387" t="e">
        <f>L107+L108+L109+#REF!</f>
        <v>#REF!</v>
      </c>
      <c r="M106" s="387" t="e">
        <f>M107+M108+M109+#REF!</f>
        <v>#REF!</v>
      </c>
    </row>
    <row r="107" spans="2:13" ht="19.5" customHeight="1">
      <c r="B107" s="503"/>
      <c r="C107" s="5" t="s">
        <v>135</v>
      </c>
      <c r="D107" s="232"/>
      <c r="E107" s="392">
        <v>425</v>
      </c>
      <c r="F107" s="233"/>
      <c r="G107" s="233">
        <f>E107+F107</f>
        <v>425</v>
      </c>
      <c r="H107" s="233"/>
      <c r="I107" s="233">
        <f>G107+H107</f>
        <v>425</v>
      </c>
      <c r="J107" s="392">
        <v>480</v>
      </c>
      <c r="K107" s="233">
        <f>I107+J107</f>
        <v>905</v>
      </c>
      <c r="L107" s="233">
        <v>323</v>
      </c>
      <c r="M107" s="233">
        <f>K107+L107</f>
        <v>1228</v>
      </c>
    </row>
    <row r="108" spans="2:13" ht="19.5" customHeight="1">
      <c r="B108" s="501"/>
      <c r="C108" s="3" t="s">
        <v>141</v>
      </c>
      <c r="D108" s="234"/>
      <c r="E108" s="236">
        <v>115</v>
      </c>
      <c r="F108" s="235"/>
      <c r="G108" s="233">
        <f>E108+F108</f>
        <v>115</v>
      </c>
      <c r="H108" s="235"/>
      <c r="I108" s="233">
        <f>G108+H108</f>
        <v>115</v>
      </c>
      <c r="J108" s="236"/>
      <c r="K108" s="233">
        <f>I108+J108</f>
        <v>115</v>
      </c>
      <c r="L108" s="235">
        <v>87</v>
      </c>
      <c r="M108" s="233">
        <f>K108+L108</f>
        <v>202</v>
      </c>
    </row>
    <row r="109" spans="2:13" ht="19.5" customHeight="1" thickBot="1">
      <c r="B109" s="501"/>
      <c r="C109" s="428" t="s">
        <v>494</v>
      </c>
      <c r="D109" s="234"/>
      <c r="E109" s="236"/>
      <c r="F109" s="235"/>
      <c r="G109" s="233">
        <f>E109+F109</f>
        <v>0</v>
      </c>
      <c r="H109" s="235"/>
      <c r="I109" s="233">
        <f>G109+H109</f>
        <v>0</v>
      </c>
      <c r="J109" s="236"/>
      <c r="K109" s="233">
        <f>I109+J109</f>
        <v>0</v>
      </c>
      <c r="L109" s="235"/>
      <c r="M109" s="233">
        <f>K109+L109</f>
        <v>0</v>
      </c>
    </row>
    <row r="110" spans="2:13" s="231" customFormat="1" ht="19.5" customHeight="1" thickBot="1">
      <c r="B110" s="150" t="s">
        <v>620</v>
      </c>
      <c r="C110" s="898" t="s">
        <v>484</v>
      </c>
      <c r="D110" s="227">
        <v>30</v>
      </c>
      <c r="E110" s="387">
        <f aca="true" t="shared" si="34" ref="E110:K110">E111+E112+E113</f>
        <v>0</v>
      </c>
      <c r="F110" s="387">
        <f t="shared" si="34"/>
        <v>0</v>
      </c>
      <c r="G110" s="387">
        <f t="shared" si="34"/>
        <v>0</v>
      </c>
      <c r="H110" s="387">
        <f t="shared" si="34"/>
        <v>0</v>
      </c>
      <c r="I110" s="387">
        <f t="shared" si="34"/>
        <v>0</v>
      </c>
      <c r="J110" s="387">
        <f t="shared" si="34"/>
        <v>1367</v>
      </c>
      <c r="K110" s="387">
        <f t="shared" si="34"/>
        <v>1367</v>
      </c>
      <c r="L110" s="387" t="e">
        <f>L111+L112+L113+#REF!</f>
        <v>#REF!</v>
      </c>
      <c r="M110" s="387" t="e">
        <f>M111+M112+M113+#REF!</f>
        <v>#REF!</v>
      </c>
    </row>
    <row r="111" spans="2:13" ht="19.5" customHeight="1">
      <c r="B111" s="503"/>
      <c r="C111" s="5" t="s">
        <v>135</v>
      </c>
      <c r="D111" s="232"/>
      <c r="E111" s="392"/>
      <c r="F111" s="233"/>
      <c r="G111" s="233">
        <f>E111+F111</f>
        <v>0</v>
      </c>
      <c r="H111" s="233"/>
      <c r="I111" s="233">
        <f>G111+H111</f>
        <v>0</v>
      </c>
      <c r="J111" s="392">
        <v>1204</v>
      </c>
      <c r="K111" s="233">
        <f>I111+J111</f>
        <v>1204</v>
      </c>
      <c r="L111" s="233">
        <v>323</v>
      </c>
      <c r="M111" s="233">
        <f>K111+L111</f>
        <v>1527</v>
      </c>
    </row>
    <row r="112" spans="2:13" ht="19.5" customHeight="1">
      <c r="B112" s="501"/>
      <c r="C112" s="3" t="s">
        <v>141</v>
      </c>
      <c r="D112" s="234"/>
      <c r="E112" s="236"/>
      <c r="F112" s="235"/>
      <c r="G112" s="233">
        <f>E112+F112</f>
        <v>0</v>
      </c>
      <c r="H112" s="235"/>
      <c r="I112" s="233">
        <f>G112+H112</f>
        <v>0</v>
      </c>
      <c r="J112" s="236">
        <v>163</v>
      </c>
      <c r="K112" s="233">
        <f>I112+J112</f>
        <v>163</v>
      </c>
      <c r="L112" s="235">
        <v>87</v>
      </c>
      <c r="M112" s="233">
        <f>K112+L112</f>
        <v>250</v>
      </c>
    </row>
    <row r="113" spans="2:13" ht="19.5" customHeight="1" thickBot="1">
      <c r="B113" s="501"/>
      <c r="C113" s="428" t="s">
        <v>494</v>
      </c>
      <c r="D113" s="234"/>
      <c r="E113" s="236"/>
      <c r="F113" s="235"/>
      <c r="G113" s="233">
        <f>E113+F113</f>
        <v>0</v>
      </c>
      <c r="H113" s="235"/>
      <c r="I113" s="233">
        <f>G113+H113</f>
        <v>0</v>
      </c>
      <c r="J113" s="236"/>
      <c r="K113" s="233">
        <f>I113+J113</f>
        <v>0</v>
      </c>
      <c r="L113" s="235"/>
      <c r="M113" s="233">
        <f>K113+L113</f>
        <v>0</v>
      </c>
    </row>
    <row r="114" spans="2:13" s="231" customFormat="1" ht="19.5" customHeight="1" thickBot="1">
      <c r="B114" s="150" t="s">
        <v>485</v>
      </c>
      <c r="C114" s="4" t="s">
        <v>325</v>
      </c>
      <c r="D114" s="227">
        <v>1</v>
      </c>
      <c r="E114" s="387">
        <f aca="true" t="shared" si="35" ref="E114:K114">E115+E116+E117</f>
        <v>4781</v>
      </c>
      <c r="F114" s="387">
        <f t="shared" si="35"/>
        <v>0</v>
      </c>
      <c r="G114" s="387">
        <f t="shared" si="35"/>
        <v>4781</v>
      </c>
      <c r="H114" s="387">
        <f t="shared" si="35"/>
        <v>0</v>
      </c>
      <c r="I114" s="387">
        <f t="shared" si="35"/>
        <v>4781</v>
      </c>
      <c r="J114" s="387">
        <f t="shared" si="35"/>
        <v>600</v>
      </c>
      <c r="K114" s="387">
        <f t="shared" si="35"/>
        <v>5381</v>
      </c>
      <c r="L114" s="228" t="e">
        <f>L115+L116+L117+#REF!</f>
        <v>#REF!</v>
      </c>
      <c r="M114" s="228" t="e">
        <f>M115+M116+M117+#REF!</f>
        <v>#REF!</v>
      </c>
    </row>
    <row r="115" spans="2:13" ht="19.5" customHeight="1">
      <c r="B115" s="501"/>
      <c r="C115" s="14" t="s">
        <v>135</v>
      </c>
      <c r="D115" s="254"/>
      <c r="E115" s="396">
        <v>3024</v>
      </c>
      <c r="F115" s="239"/>
      <c r="G115" s="240">
        <f>E115+F115</f>
        <v>3024</v>
      </c>
      <c r="H115" s="239"/>
      <c r="I115" s="240">
        <f>G115+H115</f>
        <v>3024</v>
      </c>
      <c r="J115" s="396">
        <v>600</v>
      </c>
      <c r="K115" s="240">
        <f>I115+J115</f>
        <v>3624</v>
      </c>
      <c r="L115" s="239">
        <v>457</v>
      </c>
      <c r="M115" s="240">
        <f>K115+L115</f>
        <v>4081</v>
      </c>
    </row>
    <row r="116" spans="2:13" ht="19.5" customHeight="1">
      <c r="B116" s="501"/>
      <c r="C116" s="6" t="s">
        <v>141</v>
      </c>
      <c r="D116" s="234"/>
      <c r="E116" s="236">
        <v>778</v>
      </c>
      <c r="F116" s="235"/>
      <c r="G116" s="242">
        <f>E116+F116</f>
        <v>778</v>
      </c>
      <c r="H116" s="235"/>
      <c r="I116" s="242">
        <f>G116+H116</f>
        <v>778</v>
      </c>
      <c r="J116" s="236"/>
      <c r="K116" s="242">
        <f>I116+J116</f>
        <v>778</v>
      </c>
      <c r="L116" s="235">
        <v>123</v>
      </c>
      <c r="M116" s="242">
        <f>K116+L116</f>
        <v>901</v>
      </c>
    </row>
    <row r="117" spans="2:13" ht="19.5" customHeight="1" thickBot="1">
      <c r="B117" s="475"/>
      <c r="C117" s="142" t="s">
        <v>494</v>
      </c>
      <c r="D117" s="243"/>
      <c r="E117" s="391">
        <v>979</v>
      </c>
      <c r="F117" s="244"/>
      <c r="G117" s="245">
        <f>E117+F117</f>
        <v>979</v>
      </c>
      <c r="H117" s="244"/>
      <c r="I117" s="245">
        <f>G117+H117</f>
        <v>979</v>
      </c>
      <c r="J117" s="391"/>
      <c r="K117" s="245">
        <f>I117+J117</f>
        <v>979</v>
      </c>
      <c r="L117" s="247"/>
      <c r="M117" s="443">
        <f>K117+L117</f>
        <v>979</v>
      </c>
    </row>
    <row r="118" spans="2:13" s="2" customFormat="1" ht="19.5" customHeight="1" thickBot="1">
      <c r="B118" s="946" t="s">
        <v>133</v>
      </c>
      <c r="C118" s="946"/>
      <c r="D118" s="217" t="s">
        <v>134</v>
      </c>
      <c r="E118" s="384" t="s">
        <v>112</v>
      </c>
      <c r="F118" s="218" t="s">
        <v>490</v>
      </c>
      <c r="G118" s="218" t="s">
        <v>612</v>
      </c>
      <c r="H118" s="218" t="s">
        <v>239</v>
      </c>
      <c r="I118" s="218" t="s">
        <v>612</v>
      </c>
      <c r="J118" s="384" t="s">
        <v>240</v>
      </c>
      <c r="K118" s="218" t="s">
        <v>612</v>
      </c>
      <c r="L118" s="218" t="s">
        <v>253</v>
      </c>
      <c r="M118" s="218" t="s">
        <v>238</v>
      </c>
    </row>
    <row r="119" spans="2:13" s="231" customFormat="1" ht="19.5" customHeight="1" thickBot="1">
      <c r="B119" s="150" t="s">
        <v>486</v>
      </c>
      <c r="C119" s="4" t="s">
        <v>326</v>
      </c>
      <c r="D119" s="227">
        <v>1</v>
      </c>
      <c r="E119" s="228">
        <f aca="true" t="shared" si="36" ref="E119:M119">E120+E121+E122</f>
        <v>11005</v>
      </c>
      <c r="F119" s="228">
        <f t="shared" si="36"/>
        <v>30</v>
      </c>
      <c r="G119" s="228">
        <f t="shared" si="36"/>
        <v>11035</v>
      </c>
      <c r="H119" s="228">
        <f t="shared" si="36"/>
        <v>300</v>
      </c>
      <c r="I119" s="228">
        <f t="shared" si="36"/>
        <v>11335</v>
      </c>
      <c r="J119" s="387">
        <f>J120+J121+J122</f>
        <v>955</v>
      </c>
      <c r="K119" s="228">
        <f>K120+K121+K122</f>
        <v>12290</v>
      </c>
      <c r="L119" s="228">
        <f t="shared" si="36"/>
        <v>2833</v>
      </c>
      <c r="M119" s="228">
        <f t="shared" si="36"/>
        <v>15123</v>
      </c>
    </row>
    <row r="120" spans="2:13" ht="19.5" customHeight="1">
      <c r="B120" s="501"/>
      <c r="C120" s="14" t="s">
        <v>135</v>
      </c>
      <c r="D120" s="254"/>
      <c r="E120" s="396">
        <v>3607</v>
      </c>
      <c r="F120" s="239">
        <v>23</v>
      </c>
      <c r="G120" s="240">
        <f>E120+F120</f>
        <v>3630</v>
      </c>
      <c r="H120" s="239"/>
      <c r="I120" s="240">
        <f>G120+H120</f>
        <v>3630</v>
      </c>
      <c r="J120" s="396">
        <v>13</v>
      </c>
      <c r="K120" s="240">
        <f>I120+J120</f>
        <v>3643</v>
      </c>
      <c r="L120" s="239"/>
      <c r="M120" s="239">
        <f>K120+L120</f>
        <v>3643</v>
      </c>
    </row>
    <row r="121" spans="2:13" ht="19.5" customHeight="1">
      <c r="B121" s="501"/>
      <c r="C121" s="6" t="s">
        <v>141</v>
      </c>
      <c r="D121" s="234"/>
      <c r="E121" s="236">
        <v>886</v>
      </c>
      <c r="F121" s="235">
        <v>7</v>
      </c>
      <c r="G121" s="242">
        <f>E121+F121</f>
        <v>893</v>
      </c>
      <c r="H121" s="235"/>
      <c r="I121" s="242">
        <f>G121+H121</f>
        <v>893</v>
      </c>
      <c r="J121" s="236"/>
      <c r="K121" s="242">
        <f>I121+J121</f>
        <v>893</v>
      </c>
      <c r="L121" s="235"/>
      <c r="M121" s="235">
        <f>K121+L121</f>
        <v>893</v>
      </c>
    </row>
    <row r="122" spans="2:13" ht="19.5" customHeight="1" thickBot="1">
      <c r="B122" s="501"/>
      <c r="C122" s="428" t="s">
        <v>494</v>
      </c>
      <c r="D122" s="246"/>
      <c r="E122" s="393">
        <v>6512</v>
      </c>
      <c r="F122" s="247"/>
      <c r="G122" s="443">
        <f>E122+F122</f>
        <v>6512</v>
      </c>
      <c r="H122" s="247">
        <v>300</v>
      </c>
      <c r="I122" s="443">
        <f>G122+H122</f>
        <v>6812</v>
      </c>
      <c r="J122" s="393">
        <f>585+277+80</f>
        <v>942</v>
      </c>
      <c r="K122" s="443">
        <f>I122+J122</f>
        <v>7754</v>
      </c>
      <c r="L122" s="247">
        <f>1470+1363</f>
        <v>2833</v>
      </c>
      <c r="M122" s="247">
        <f>K122+L122</f>
        <v>10587</v>
      </c>
    </row>
    <row r="123" spans="2:13" s="231" customFormat="1" ht="19.5" customHeight="1" thickBot="1">
      <c r="B123" s="150" t="s">
        <v>601</v>
      </c>
      <c r="C123" s="524" t="s">
        <v>602</v>
      </c>
      <c r="D123" s="227">
        <v>1</v>
      </c>
      <c r="E123" s="228">
        <f>E124</f>
        <v>0</v>
      </c>
      <c r="F123" s="228">
        <f aca="true" t="shared" si="37" ref="F123:K123">F124</f>
        <v>0</v>
      </c>
      <c r="G123" s="228">
        <f t="shared" si="37"/>
        <v>0</v>
      </c>
      <c r="H123" s="228">
        <f t="shared" si="37"/>
        <v>0</v>
      </c>
      <c r="I123" s="228">
        <f t="shared" si="37"/>
        <v>0</v>
      </c>
      <c r="J123" s="387">
        <f t="shared" si="37"/>
        <v>3637</v>
      </c>
      <c r="K123" s="228">
        <f t="shared" si="37"/>
        <v>3637</v>
      </c>
      <c r="L123" s="228" t="e">
        <f>#REF!+#REF!+L124</f>
        <v>#REF!</v>
      </c>
      <c r="M123" s="228" t="e">
        <f>#REF!+#REF!+M124</f>
        <v>#REF!</v>
      </c>
    </row>
    <row r="124" spans="2:13" ht="19.5" customHeight="1" thickBot="1">
      <c r="B124" s="501"/>
      <c r="C124" s="428" t="s">
        <v>494</v>
      </c>
      <c r="D124" s="246"/>
      <c r="E124" s="393">
        <v>0</v>
      </c>
      <c r="F124" s="247"/>
      <c r="G124" s="443">
        <f>E124+F124</f>
        <v>0</v>
      </c>
      <c r="H124" s="247">
        <v>0</v>
      </c>
      <c r="I124" s="443">
        <f>G124+H124</f>
        <v>0</v>
      </c>
      <c r="J124" s="393">
        <v>3637</v>
      </c>
      <c r="K124" s="443">
        <f>I124+J124</f>
        <v>3637</v>
      </c>
      <c r="L124" s="247">
        <f>1470+1363</f>
        <v>2833</v>
      </c>
      <c r="M124" s="247">
        <f>K124+L124</f>
        <v>6470</v>
      </c>
    </row>
    <row r="125" spans="2:13" s="231" customFormat="1" ht="19.5" customHeight="1" thickBot="1">
      <c r="B125" s="150" t="s">
        <v>487</v>
      </c>
      <c r="C125" s="4" t="s">
        <v>327</v>
      </c>
      <c r="D125" s="227">
        <v>1</v>
      </c>
      <c r="E125" s="387">
        <f aca="true" t="shared" si="38" ref="E125:K125">E126+E127+E128</f>
        <v>4917</v>
      </c>
      <c r="F125" s="387">
        <f t="shared" si="38"/>
        <v>30</v>
      </c>
      <c r="G125" s="387">
        <f t="shared" si="38"/>
        <v>4947</v>
      </c>
      <c r="H125" s="387">
        <f t="shared" si="38"/>
        <v>0</v>
      </c>
      <c r="I125" s="387">
        <f t="shared" si="38"/>
        <v>4947</v>
      </c>
      <c r="J125" s="387">
        <f t="shared" si="38"/>
        <v>-320</v>
      </c>
      <c r="K125" s="387">
        <f t="shared" si="38"/>
        <v>4627</v>
      </c>
      <c r="L125" s="228" t="e">
        <f>L126+L127+L128+#REF!</f>
        <v>#REF!</v>
      </c>
      <c r="M125" s="228" t="e">
        <f>M126+M127+M128+#REF!</f>
        <v>#REF!</v>
      </c>
    </row>
    <row r="126" spans="2:13" ht="19.5" customHeight="1">
      <c r="B126" s="503"/>
      <c r="C126" s="5" t="s">
        <v>135</v>
      </c>
      <c r="D126" s="232"/>
      <c r="E126" s="392">
        <v>1681</v>
      </c>
      <c r="F126" s="233">
        <v>23</v>
      </c>
      <c r="G126" s="233">
        <f>E126+F126</f>
        <v>1704</v>
      </c>
      <c r="H126" s="233"/>
      <c r="I126" s="233">
        <f>G126+H126</f>
        <v>1704</v>
      </c>
      <c r="J126" s="392">
        <v>8</v>
      </c>
      <c r="K126" s="233">
        <f>I126+J126</f>
        <v>1712</v>
      </c>
      <c r="L126" s="233"/>
      <c r="M126" s="233">
        <f>K126+L126</f>
        <v>1712</v>
      </c>
    </row>
    <row r="127" spans="2:13" ht="19.5" customHeight="1">
      <c r="B127" s="501"/>
      <c r="C127" s="3" t="s">
        <v>141</v>
      </c>
      <c r="D127" s="234"/>
      <c r="E127" s="236">
        <v>414</v>
      </c>
      <c r="F127" s="235">
        <v>7</v>
      </c>
      <c r="G127" s="233">
        <f>E127+F127</f>
        <v>421</v>
      </c>
      <c r="H127" s="235"/>
      <c r="I127" s="233">
        <f>G127+H127</f>
        <v>421</v>
      </c>
      <c r="J127" s="236"/>
      <c r="K127" s="233">
        <f>I127+J127</f>
        <v>421</v>
      </c>
      <c r="L127" s="235"/>
      <c r="M127" s="233">
        <f>K127+L127</f>
        <v>421</v>
      </c>
    </row>
    <row r="128" spans="2:13" ht="19.5" customHeight="1" thickBot="1">
      <c r="B128" s="501"/>
      <c r="C128" s="428" t="s">
        <v>494</v>
      </c>
      <c r="D128" s="234"/>
      <c r="E128" s="236">
        <v>2822</v>
      </c>
      <c r="F128" s="235"/>
      <c r="G128" s="233">
        <f>E128+F128</f>
        <v>2822</v>
      </c>
      <c r="H128" s="235"/>
      <c r="I128" s="233">
        <f>G128+H128</f>
        <v>2822</v>
      </c>
      <c r="J128" s="236">
        <v>-328</v>
      </c>
      <c r="K128" s="233">
        <f>I128+J128</f>
        <v>2494</v>
      </c>
      <c r="L128" s="235"/>
      <c r="M128" s="233">
        <f>K128+L128</f>
        <v>2494</v>
      </c>
    </row>
    <row r="129" spans="2:13" s="231" customFormat="1" ht="19.5" customHeight="1" thickBot="1">
      <c r="B129" s="150" t="s">
        <v>488</v>
      </c>
      <c r="C129" s="4" t="s">
        <v>328</v>
      </c>
      <c r="D129" s="227"/>
      <c r="E129" s="387">
        <f aca="true" t="shared" si="39" ref="E129:M129">E130</f>
        <v>1920</v>
      </c>
      <c r="F129" s="228">
        <f t="shared" si="39"/>
        <v>0</v>
      </c>
      <c r="G129" s="228">
        <f t="shared" si="39"/>
        <v>1920</v>
      </c>
      <c r="H129" s="228">
        <f t="shared" si="39"/>
        <v>0</v>
      </c>
      <c r="I129" s="228">
        <f t="shared" si="39"/>
        <v>1920</v>
      </c>
      <c r="J129" s="387">
        <f t="shared" si="39"/>
        <v>0</v>
      </c>
      <c r="K129" s="228">
        <f t="shared" si="39"/>
        <v>1920</v>
      </c>
      <c r="L129" s="228">
        <f t="shared" si="39"/>
        <v>0</v>
      </c>
      <c r="M129" s="228">
        <f t="shared" si="39"/>
        <v>1920</v>
      </c>
    </row>
    <row r="130" spans="2:13" ht="19.5" customHeight="1" thickBot="1">
      <c r="B130" s="475"/>
      <c r="C130" s="10" t="s">
        <v>143</v>
      </c>
      <c r="D130" s="255"/>
      <c r="E130" s="395">
        <v>1920</v>
      </c>
      <c r="F130" s="230"/>
      <c r="G130" s="230">
        <f>E130+F130</f>
        <v>1920</v>
      </c>
      <c r="H130" s="230"/>
      <c r="I130" s="230">
        <f>G130+H130</f>
        <v>1920</v>
      </c>
      <c r="J130" s="388"/>
      <c r="K130" s="230">
        <f>I130+J130</f>
        <v>1920</v>
      </c>
      <c r="L130" s="230"/>
      <c r="M130" s="230">
        <f>K130+L130</f>
        <v>1920</v>
      </c>
    </row>
    <row r="131" spans="2:13" s="231" customFormat="1" ht="19.5" customHeight="1" thickBot="1">
      <c r="B131" s="150" t="s">
        <v>489</v>
      </c>
      <c r="C131" s="4" t="s">
        <v>302</v>
      </c>
      <c r="D131" s="227">
        <v>0.5</v>
      </c>
      <c r="E131" s="387">
        <f aca="true" t="shared" si="40" ref="E131:K131">E132+E133+E134</f>
        <v>1940</v>
      </c>
      <c r="F131" s="387">
        <f t="shared" si="40"/>
        <v>0</v>
      </c>
      <c r="G131" s="387">
        <f t="shared" si="40"/>
        <v>1940</v>
      </c>
      <c r="H131" s="387">
        <f t="shared" si="40"/>
        <v>0</v>
      </c>
      <c r="I131" s="387">
        <f t="shared" si="40"/>
        <v>1940</v>
      </c>
      <c r="J131" s="387">
        <f t="shared" si="40"/>
        <v>0</v>
      </c>
      <c r="K131" s="387">
        <f t="shared" si="40"/>
        <v>1940</v>
      </c>
      <c r="L131" s="228" t="e">
        <f>L132+L133+L134+#REF!</f>
        <v>#REF!</v>
      </c>
      <c r="M131" s="228" t="e">
        <f>M132+M133+M134+#REF!</f>
        <v>#REF!</v>
      </c>
    </row>
    <row r="132" spans="2:13" ht="19.5" customHeight="1">
      <c r="B132" s="503"/>
      <c r="C132" s="7" t="s">
        <v>135</v>
      </c>
      <c r="D132" s="248"/>
      <c r="E132" s="392">
        <v>761</v>
      </c>
      <c r="F132" s="233"/>
      <c r="G132" s="233">
        <f>E132+F132</f>
        <v>761</v>
      </c>
      <c r="H132" s="233"/>
      <c r="I132" s="233">
        <f>G132+H132</f>
        <v>761</v>
      </c>
      <c r="J132" s="392"/>
      <c r="K132" s="233">
        <f>I132+J132</f>
        <v>761</v>
      </c>
      <c r="L132" s="233"/>
      <c r="M132" s="233">
        <f>K132+L132</f>
        <v>761</v>
      </c>
    </row>
    <row r="133" spans="2:13" ht="19.5" customHeight="1">
      <c r="B133" s="501"/>
      <c r="C133" s="8" t="s">
        <v>141</v>
      </c>
      <c r="D133" s="249"/>
      <c r="E133" s="236">
        <v>153</v>
      </c>
      <c r="F133" s="235"/>
      <c r="G133" s="233">
        <f>E133+F133</f>
        <v>153</v>
      </c>
      <c r="H133" s="235"/>
      <c r="I133" s="233">
        <f>G133+H133</f>
        <v>153</v>
      </c>
      <c r="J133" s="236"/>
      <c r="K133" s="233">
        <f>I133+J133</f>
        <v>153</v>
      </c>
      <c r="L133" s="235"/>
      <c r="M133" s="233">
        <f>K133+L133</f>
        <v>153</v>
      </c>
    </row>
    <row r="134" spans="2:13" ht="19.5" customHeight="1" thickBot="1">
      <c r="B134" s="475"/>
      <c r="C134" s="142" t="s">
        <v>494</v>
      </c>
      <c r="D134" s="446"/>
      <c r="E134" s="391">
        <v>1026</v>
      </c>
      <c r="F134" s="235"/>
      <c r="G134" s="233">
        <f>E134+F134</f>
        <v>1026</v>
      </c>
      <c r="H134" s="235"/>
      <c r="I134" s="233">
        <f>G134+H134</f>
        <v>1026</v>
      </c>
      <c r="J134" s="236"/>
      <c r="K134" s="233">
        <f>I134+J134</f>
        <v>1026</v>
      </c>
      <c r="L134" s="235"/>
      <c r="M134" s="233">
        <f>K134+L134</f>
        <v>1026</v>
      </c>
    </row>
    <row r="135" ht="19.5" customHeight="1" thickBot="1">
      <c r="B135" s="502"/>
    </row>
    <row r="136" spans="2:13" s="231" customFormat="1" ht="19.5" customHeight="1" thickBot="1">
      <c r="B136" s="150"/>
      <c r="C136" s="4" t="s">
        <v>145</v>
      </c>
      <c r="D136" s="227" t="e">
        <f>D8+D12+D14+#REF!+D20+D31+D33+D39+D41+D43+D45+D47+D52+D54+D57+D62+D64+D66+D68+D71+D74+D78+D80+D82+D84+D88+D90+#REF!+D96+D100+D102+D114+D119+D125+D129+D131</f>
        <v>#REF!</v>
      </c>
      <c r="E136" s="397">
        <f aca="true" t="shared" si="41" ref="E136:M136">SUM(E137:E145)</f>
        <v>255728</v>
      </c>
      <c r="F136" s="397">
        <f t="shared" si="41"/>
        <v>247</v>
      </c>
      <c r="G136" s="397">
        <f t="shared" si="41"/>
        <v>255975</v>
      </c>
      <c r="H136" s="397">
        <f t="shared" si="41"/>
        <v>19524</v>
      </c>
      <c r="I136" s="387">
        <f t="shared" si="41"/>
        <v>275478</v>
      </c>
      <c r="J136" s="397">
        <f>SUM(J137:J145)</f>
        <v>40187</v>
      </c>
      <c r="K136" s="387">
        <f>SUM(K137:K145)</f>
        <v>309280</v>
      </c>
      <c r="L136" s="228" t="e">
        <f t="shared" si="41"/>
        <v>#REF!</v>
      </c>
      <c r="M136" s="228" t="e">
        <f t="shared" si="41"/>
        <v>#REF!</v>
      </c>
    </row>
    <row r="137" spans="2:13" ht="19.5" customHeight="1">
      <c r="B137" s="470"/>
      <c r="C137" s="11" t="s">
        <v>135</v>
      </c>
      <c r="D137" s="257"/>
      <c r="E137" s="390">
        <f>E9+E21+E34+E48+E55+E58+E97+E103+E115+E120+E126+E132+E107</f>
        <v>63928</v>
      </c>
      <c r="F137" s="390">
        <f>F9+F21+F34+F48+F55+F58+F97+F103+F115+F120+F126+F132+F107</f>
        <v>282</v>
      </c>
      <c r="G137" s="390">
        <f>G9+G21+G34+G48+G55+G58+G97+G103+G115+G120+G126+G132+G107</f>
        <v>64210</v>
      </c>
      <c r="H137" s="390">
        <f>H9+H21+H34+H48+H55+H58+H97+H103+H115+H120+H126+H132+H107+H17</f>
        <v>323</v>
      </c>
      <c r="I137" s="390">
        <f>I9+I21+I34+I48+I55+I58+I97+I103+I115+I120+I126+I132+I107</f>
        <v>64518</v>
      </c>
      <c r="J137" s="390">
        <f>J9+J21+J34+J48+J55+J58+J97+J103+J115+J120+J126+J132+J107+J17+J28+J111</f>
        <v>8372</v>
      </c>
      <c r="K137" s="390">
        <f>K9+K21+K34+K48+K55+K58+K97+K103+K115+K120+K126+K132+K107</f>
        <v>70660</v>
      </c>
      <c r="L137" s="390" t="e">
        <f>L9+#REF!++L21+L34+L48+#REF!+L55+L58+L97+L103+L115+L120+L126+L132+L107+L93+L17+#REF!</f>
        <v>#REF!</v>
      </c>
      <c r="M137" s="390" t="e">
        <f>M9+#REF!++M21+M34+M48+#REF!+M55+M58+M97+M103+M115+M120+M126+M132+M107+M93+M17+#REF!</f>
        <v>#REF!</v>
      </c>
    </row>
    <row r="138" spans="2:13" ht="19.5" customHeight="1">
      <c r="B138" s="156"/>
      <c r="C138" s="12" t="s">
        <v>141</v>
      </c>
      <c r="D138" s="241"/>
      <c r="E138" s="390">
        <f>E10+E22+E35+E49+E56+E59+E69+E72+E98+E104+E121+E127+E133+E116+E108</f>
        <v>16352</v>
      </c>
      <c r="F138" s="390">
        <f>F10+F22+F35+F49+F56+F59+F69+F72+F98+F104+F121+F127+F133+F116+F108</f>
        <v>76</v>
      </c>
      <c r="G138" s="390">
        <f>G10+G22+G35+G49+G56+G59+G69+G72+G98+G104+G121+G127+G133+G116+G108</f>
        <v>16428</v>
      </c>
      <c r="H138" s="390">
        <f>H10+H22+H35+H49+H56+H59+H69+H72+H98+H104+H121+H127+H133+H116+H108+H18</f>
        <v>87</v>
      </c>
      <c r="I138" s="390">
        <f>I10+I22+I35+I49+I56+I59+I69+I72+I98+I104+I121+I127+I133+I116+I108</f>
        <v>16511</v>
      </c>
      <c r="J138" s="390">
        <f>J10+J22+J35+J49+J56+J59+J69+J72+J98+J104+J121+J127+J133+J116+J108+J18+J112+J29</f>
        <v>1414</v>
      </c>
      <c r="K138" s="390">
        <f>K10+K22+K35+K49+K56+K59+K69+K72+K98+K104+K121+K127+K133+K116+K108</f>
        <v>17513</v>
      </c>
      <c r="L138" s="390" t="e">
        <f>L10+#REF!+L22+L35+L49+#REF!+L56+L59+L69+L72+L98+L104+L121+L127+L133+L116+L108+L18+#REF!</f>
        <v>#REF!</v>
      </c>
      <c r="M138" s="390" t="e">
        <f>M10+#REF!+M22+M35+M49+#REF!+M56+M59+M69+M72+M98+M104+M121+M127+M133+M116+M108+M18+#REF!</f>
        <v>#REF!</v>
      </c>
    </row>
    <row r="139" spans="2:13" ht="19.5" customHeight="1">
      <c r="B139" s="156"/>
      <c r="C139" s="445" t="s">
        <v>494</v>
      </c>
      <c r="D139" s="241"/>
      <c r="E139" s="390">
        <f>E11+E13+E15+E23+E32+E36+E44+E46+E50+E53+E60+E99+E105+E117+E122+E128+E134+E95+E109+E42+E7</f>
        <v>104199</v>
      </c>
      <c r="F139" s="390">
        <f>F11+F13+F15+F23+F32+F36+F44+F46+F50+F53+F60+F99+F105+F117+F122+F128+F134+F95+F109+F42+F7</f>
        <v>-111</v>
      </c>
      <c r="G139" s="390">
        <f>G11+G13+G15+G23+G32+G36+G44+G46+G50+G53+G60+G99+G105+G117+G122+G128+G134+G95+G109+G42+G7</f>
        <v>104088</v>
      </c>
      <c r="H139" s="390">
        <f>H11+H13+H15+H23+H32+H36+H44+H46+H50+H53+H60+H99+H105+H117+H122+H128+H134+H95+H109+H42+H7+H19</f>
        <v>4171</v>
      </c>
      <c r="I139" s="390">
        <f>I11+I13+I15+I23+I32+I36+I44+I46+I50+I53+I60+I99+I105+I117+I122+I128+I134+I95+I109+I42+I7</f>
        <v>108257</v>
      </c>
      <c r="J139" s="390">
        <f>J11+J13+J15+J23+J32+J36+J44+J46+J50+J53+J60+J99+J105+J117+J122+J128+J134+J95+J109+J42+J7+J19+J124+J30</f>
        <v>10435</v>
      </c>
      <c r="K139" s="390">
        <f>K11+K13+K15+K23+K32+K36+K44+K46+K50+K53+K60+K99+K105+K117+K122+K128+K134+K95+K109+K42+K7</f>
        <v>114949</v>
      </c>
      <c r="L139" s="390" t="e">
        <f>L11+L13+L15+#REF!+L23+L32+L36+L44+L46+L50+L53+L60+L99+L105+L117+L122+L128+L134+#REF!+L95+L19+#REF!</f>
        <v>#REF!</v>
      </c>
      <c r="M139" s="390" t="e">
        <f>M11+M13+M15+#REF!+M23+M32+M36+M44+M46+M50+M53+M60+M99+M105+M117+M122+M128+M134+#REF!+M95+M19+#REF!</f>
        <v>#REF!</v>
      </c>
    </row>
    <row r="140" spans="2:13" s="164" customFormat="1" ht="19.5" customHeight="1">
      <c r="B140" s="156"/>
      <c r="C140" s="143" t="s">
        <v>138</v>
      </c>
      <c r="D140" s="258"/>
      <c r="E140" s="390">
        <f aca="true" t="shared" si="42" ref="E140:K140">E51+E40+E38</f>
        <v>40751</v>
      </c>
      <c r="F140" s="390">
        <f t="shared" si="42"/>
        <v>0</v>
      </c>
      <c r="G140" s="390">
        <f t="shared" si="42"/>
        <v>40751</v>
      </c>
      <c r="H140" s="390">
        <f t="shared" si="42"/>
        <v>0</v>
      </c>
      <c r="I140" s="390">
        <f t="shared" si="42"/>
        <v>40751</v>
      </c>
      <c r="J140" s="390">
        <f t="shared" si="42"/>
        <v>0</v>
      </c>
      <c r="K140" s="390">
        <f t="shared" si="42"/>
        <v>40751</v>
      </c>
      <c r="L140" s="390" t="e">
        <f>#REF!+L51+L40</f>
        <v>#REF!</v>
      </c>
      <c r="M140" s="390" t="e">
        <f>#REF!+M51+M40</f>
        <v>#REF!</v>
      </c>
    </row>
    <row r="141" spans="2:13" s="164" customFormat="1" ht="19.5" customHeight="1">
      <c r="B141" s="156"/>
      <c r="C141" s="143" t="s">
        <v>143</v>
      </c>
      <c r="D141" s="258"/>
      <c r="E141" s="390">
        <f aca="true" t="shared" si="43" ref="E141:K141">E130+E101</f>
        <v>2859</v>
      </c>
      <c r="F141" s="390">
        <f t="shared" si="43"/>
        <v>0</v>
      </c>
      <c r="G141" s="390">
        <f t="shared" si="43"/>
        <v>2859</v>
      </c>
      <c r="H141" s="390">
        <f t="shared" si="43"/>
        <v>0</v>
      </c>
      <c r="I141" s="390">
        <f t="shared" si="43"/>
        <v>2859</v>
      </c>
      <c r="J141" s="390">
        <f>J130+J101+J26</f>
        <v>40</v>
      </c>
      <c r="K141" s="390">
        <f>K130+K101+K26</f>
        <v>2899</v>
      </c>
      <c r="L141" s="390" t="e">
        <f>#REF!+#REF!+L130+#REF!+L101</f>
        <v>#REF!</v>
      </c>
      <c r="M141" s="390" t="e">
        <f>#REF!+#REF!+M130+#REF!+M101</f>
        <v>#REF!</v>
      </c>
    </row>
    <row r="142" spans="2:13" s="164" customFormat="1" ht="19.5" customHeight="1">
      <c r="B142" s="156"/>
      <c r="C142" s="143" t="s">
        <v>144</v>
      </c>
      <c r="D142" s="258"/>
      <c r="E142" s="390">
        <f aca="true" t="shared" si="44" ref="E142:M142">E63+E65+E67+E70+E73+E75+E79+E81+E83+E85+E89+E91+E87+E77</f>
        <v>24084</v>
      </c>
      <c r="F142" s="390">
        <f t="shared" si="44"/>
        <v>0</v>
      </c>
      <c r="G142" s="390">
        <f t="shared" si="44"/>
        <v>24084</v>
      </c>
      <c r="H142" s="390">
        <f t="shared" si="44"/>
        <v>1590</v>
      </c>
      <c r="I142" s="390">
        <f t="shared" si="44"/>
        <v>25674</v>
      </c>
      <c r="J142" s="390">
        <f t="shared" si="44"/>
        <v>3439</v>
      </c>
      <c r="K142" s="390">
        <f t="shared" si="44"/>
        <v>29113</v>
      </c>
      <c r="L142" s="390">
        <f t="shared" si="44"/>
        <v>2574</v>
      </c>
      <c r="M142" s="390">
        <f t="shared" si="44"/>
        <v>31687</v>
      </c>
    </row>
    <row r="143" spans="2:13" s="164" customFormat="1" ht="19.5" customHeight="1">
      <c r="B143" s="156"/>
      <c r="C143" s="143" t="s">
        <v>139</v>
      </c>
      <c r="D143" s="258"/>
      <c r="E143" s="390">
        <f aca="true" t="shared" si="45" ref="E143:M144">E24</f>
        <v>495</v>
      </c>
      <c r="F143" s="390">
        <f t="shared" si="45"/>
        <v>0</v>
      </c>
      <c r="G143" s="390">
        <f t="shared" si="45"/>
        <v>495</v>
      </c>
      <c r="H143" s="390">
        <f aca="true" t="shared" si="46" ref="H143:K144">H24</f>
        <v>0</v>
      </c>
      <c r="I143" s="390">
        <f t="shared" si="46"/>
        <v>495</v>
      </c>
      <c r="J143" s="390">
        <f t="shared" si="46"/>
        <v>0</v>
      </c>
      <c r="K143" s="390">
        <f t="shared" si="46"/>
        <v>495</v>
      </c>
      <c r="L143" s="390">
        <f t="shared" si="45"/>
        <v>0</v>
      </c>
      <c r="M143" s="390">
        <f t="shared" si="45"/>
        <v>495</v>
      </c>
    </row>
    <row r="144" spans="2:13" ht="19.5" customHeight="1">
      <c r="B144" s="156"/>
      <c r="C144" s="12" t="s">
        <v>140</v>
      </c>
      <c r="D144" s="241"/>
      <c r="E144" s="390">
        <f t="shared" si="45"/>
        <v>3060</v>
      </c>
      <c r="F144" s="390">
        <f t="shared" si="45"/>
        <v>0</v>
      </c>
      <c r="G144" s="390">
        <f t="shared" si="45"/>
        <v>3060</v>
      </c>
      <c r="H144" s="390">
        <f t="shared" si="46"/>
        <v>13353</v>
      </c>
      <c r="I144" s="390">
        <f t="shared" si="46"/>
        <v>16413</v>
      </c>
      <c r="J144" s="390">
        <f t="shared" si="46"/>
        <v>16487</v>
      </c>
      <c r="K144" s="390">
        <f t="shared" si="46"/>
        <v>32900</v>
      </c>
      <c r="L144" s="390">
        <f t="shared" si="45"/>
        <v>0</v>
      </c>
      <c r="M144" s="390">
        <f t="shared" si="45"/>
        <v>32900</v>
      </c>
    </row>
    <row r="145" spans="2:13" ht="19.5" customHeight="1" thickBot="1">
      <c r="B145" s="505"/>
      <c r="C145" s="13" t="s">
        <v>146</v>
      </c>
      <c r="D145" s="259"/>
      <c r="E145" s="394">
        <v>0</v>
      </c>
      <c r="F145" s="394">
        <v>0</v>
      </c>
      <c r="G145" s="394">
        <v>0</v>
      </c>
      <c r="H145" s="394">
        <v>0</v>
      </c>
      <c r="I145" s="394">
        <v>0</v>
      </c>
      <c r="J145" s="394">
        <v>0</v>
      </c>
      <c r="K145" s="394">
        <v>0</v>
      </c>
      <c r="L145" s="394">
        <v>0</v>
      </c>
      <c r="M145" s="394">
        <v>0</v>
      </c>
    </row>
    <row r="146" spans="2:11" s="252" customFormat="1" ht="19.5" customHeight="1">
      <c r="B146" s="943"/>
      <c r="C146" s="943"/>
      <c r="D146" s="943"/>
      <c r="E146" s="943"/>
      <c r="F146" s="944"/>
      <c r="G146" s="944"/>
      <c r="H146" s="944"/>
      <c r="I146" s="444"/>
      <c r="J146" s="579"/>
      <c r="K146" s="444"/>
    </row>
  </sheetData>
  <mergeCells count="5">
    <mergeCell ref="B146:H146"/>
    <mergeCell ref="B2:L3"/>
    <mergeCell ref="B5:C5"/>
    <mergeCell ref="B61:C61"/>
    <mergeCell ref="B118:C1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4" r:id="rId1"/>
  <headerFooter alignWithMargins="0">
    <oddHeader>&amp;L7. melléklet az       /2011.(        ) önkormányzati rendelethez
7. melléklet az 4./2011. (II.18.) önkormányzati rendelethez</oddHeader>
  </headerFooter>
  <rowBreaks count="3" manualBreakCount="3">
    <brk id="60" max="255" man="1"/>
    <brk id="117" max="6" man="1"/>
    <brk id="1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C20">
      <selection activeCell="E29" sqref="E29"/>
    </sheetView>
  </sheetViews>
  <sheetFormatPr defaultColWidth="9.00390625" defaultRowHeight="19.5" customHeight="1"/>
  <cols>
    <col min="1" max="1" width="7.375" style="175" hidden="1" customWidth="1"/>
    <col min="2" max="2" width="6.875" style="175" hidden="1" customWidth="1"/>
    <col min="3" max="3" width="6.875" style="175" customWidth="1"/>
    <col min="4" max="4" width="13.00390625" style="175" customWidth="1"/>
    <col min="5" max="5" width="57.625" style="175" customWidth="1"/>
    <col min="6" max="6" width="9.125" style="175" hidden="1" customWidth="1"/>
    <col min="7" max="7" width="11.625" style="175" customWidth="1"/>
    <col min="8" max="8" width="13.125" style="175" hidden="1" customWidth="1"/>
    <col min="9" max="10" width="10.75390625" style="175" customWidth="1"/>
    <col min="11" max="11" width="10.25390625" style="175" customWidth="1"/>
    <col min="12" max="12" width="13.125" style="175" hidden="1" customWidth="1"/>
    <col min="13" max="13" width="12.125" style="175" hidden="1" customWidth="1"/>
    <col min="14" max="14" width="13.125" style="175" hidden="1" customWidth="1"/>
    <col min="15" max="15" width="12.125" style="175" hidden="1" customWidth="1"/>
    <col min="16" max="16384" width="9.125" style="175" customWidth="1"/>
  </cols>
  <sheetData>
    <row r="1" spans="4:15" ht="19.5" customHeight="1">
      <c r="D1" s="146"/>
      <c r="E1" s="1"/>
      <c r="F1" s="213"/>
      <c r="G1" s="214"/>
      <c r="H1" s="214"/>
      <c r="I1" s="214"/>
      <c r="J1" s="214"/>
      <c r="K1" s="214"/>
      <c r="L1" s="214"/>
      <c r="M1" s="214"/>
      <c r="N1" s="214"/>
      <c r="O1" s="214"/>
    </row>
    <row r="2" spans="4:15" ht="19.5" customHeight="1">
      <c r="D2" s="146" t="s">
        <v>613</v>
      </c>
      <c r="E2" s="1"/>
      <c r="F2" s="213"/>
      <c r="G2" s="214"/>
      <c r="H2" s="214"/>
      <c r="I2" s="214"/>
      <c r="J2" s="214"/>
      <c r="K2" s="214"/>
      <c r="L2" s="214"/>
      <c r="M2" s="214"/>
      <c r="N2" s="214"/>
      <c r="O2" s="214"/>
    </row>
    <row r="3" spans="4:15" ht="19.5" customHeight="1">
      <c r="D3" s="146" t="s">
        <v>607</v>
      </c>
      <c r="E3" s="1"/>
      <c r="F3" s="213"/>
      <c r="G3" s="214"/>
      <c r="H3" s="214"/>
      <c r="I3" s="214"/>
      <c r="J3" s="214"/>
      <c r="K3" s="214"/>
      <c r="L3" s="214"/>
      <c r="M3" s="214"/>
      <c r="N3" s="214"/>
      <c r="O3" s="214"/>
    </row>
    <row r="4" spans="4:15" ht="19.5" customHeight="1">
      <c r="D4" s="146"/>
      <c r="E4" s="1"/>
      <c r="F4" s="213"/>
      <c r="G4" s="214"/>
      <c r="H4" s="214"/>
      <c r="I4" s="214"/>
      <c r="J4" s="214"/>
      <c r="K4" s="214"/>
      <c r="L4" s="214"/>
      <c r="M4" s="214"/>
      <c r="N4" s="214"/>
      <c r="O4" s="214"/>
    </row>
    <row r="5" spans="4:15" ht="19.5" customHeight="1">
      <c r="D5" s="215"/>
      <c r="E5" s="1"/>
      <c r="F5" s="213"/>
      <c r="G5" s="214"/>
      <c r="H5" s="214"/>
      <c r="I5" s="214"/>
      <c r="J5" s="214"/>
      <c r="K5" s="214"/>
      <c r="L5" s="214"/>
      <c r="M5" s="214"/>
      <c r="N5" s="214"/>
      <c r="O5" s="214"/>
    </row>
    <row r="6" spans="2:15" ht="19.5" customHeight="1">
      <c r="B6" s="940" t="s">
        <v>497</v>
      </c>
      <c r="C6" s="940"/>
      <c r="D6" s="936"/>
      <c r="E6" s="936"/>
      <c r="F6" s="936"/>
      <c r="G6" s="936"/>
      <c r="H6" s="936"/>
      <c r="I6" s="936"/>
      <c r="J6" s="2"/>
      <c r="K6" s="2"/>
      <c r="L6" s="2"/>
      <c r="M6" s="2"/>
      <c r="N6" s="2"/>
      <c r="O6" s="2"/>
    </row>
    <row r="7" spans="2:15" ht="19.5" customHeight="1">
      <c r="B7" s="936"/>
      <c r="C7" s="936"/>
      <c r="D7" s="936"/>
      <c r="E7" s="936"/>
      <c r="F7" s="936"/>
      <c r="G7" s="936"/>
      <c r="H7" s="936"/>
      <c r="I7" s="936"/>
      <c r="J7" s="2"/>
      <c r="K7" s="2"/>
      <c r="L7" s="2"/>
      <c r="M7" s="2"/>
      <c r="N7" s="2"/>
      <c r="O7" s="2"/>
    </row>
    <row r="8" spans="2:15" ht="19.5" customHeight="1">
      <c r="B8" s="52"/>
      <c r="C8" s="52"/>
      <c r="D8" s="52"/>
      <c r="E8" s="52"/>
      <c r="F8" s="52"/>
      <c r="G8" s="52"/>
      <c r="H8" s="2"/>
      <c r="I8" s="2"/>
      <c r="J8" s="2"/>
      <c r="K8" s="2"/>
      <c r="L8" s="2"/>
      <c r="M8" s="2"/>
      <c r="N8" s="2"/>
      <c r="O8" s="2"/>
    </row>
    <row r="9" spans="4:15" ht="19.5" customHeight="1" thickBot="1">
      <c r="D9" s="215"/>
      <c r="E9" s="2"/>
      <c r="F9" s="2"/>
      <c r="G9" s="216"/>
      <c r="H9" s="216"/>
      <c r="I9" s="216"/>
      <c r="J9" s="216"/>
      <c r="K9" s="216"/>
      <c r="L9" s="216"/>
      <c r="M9" s="216"/>
      <c r="N9" s="216"/>
      <c r="O9" s="216"/>
    </row>
    <row r="10" spans="1:15" ht="19.5" customHeight="1" thickBot="1">
      <c r="A10" s="192" t="s">
        <v>260</v>
      </c>
      <c r="B10" s="194" t="s">
        <v>261</v>
      </c>
      <c r="C10" s="398"/>
      <c r="D10" s="946" t="s">
        <v>133</v>
      </c>
      <c r="E10" s="946"/>
      <c r="F10" s="217"/>
      <c r="G10" s="218" t="s">
        <v>112</v>
      </c>
      <c r="H10" s="261" t="s">
        <v>234</v>
      </c>
      <c r="I10" s="261" t="s">
        <v>235</v>
      </c>
      <c r="J10" s="261" t="s">
        <v>608</v>
      </c>
      <c r="K10" s="261" t="s">
        <v>235</v>
      </c>
      <c r="L10" s="261" t="s">
        <v>243</v>
      </c>
      <c r="M10" s="261" t="s">
        <v>235</v>
      </c>
      <c r="N10" s="261" t="s">
        <v>254</v>
      </c>
      <c r="O10" s="261" t="s">
        <v>235</v>
      </c>
    </row>
    <row r="11" spans="1:15" ht="19.5" customHeight="1" hidden="1" thickBot="1">
      <c r="A11" s="368" t="s">
        <v>6</v>
      </c>
      <c r="B11" s="369"/>
      <c r="C11" s="177"/>
      <c r="D11" s="347">
        <v>562917</v>
      </c>
      <c r="E11" s="219" t="s">
        <v>244</v>
      </c>
      <c r="F11" s="217"/>
      <c r="G11" s="218">
        <f aca="true" t="shared" si="0" ref="G11:M11">G12+G13</f>
        <v>0</v>
      </c>
      <c r="H11" s="218">
        <f t="shared" si="0"/>
        <v>0</v>
      </c>
      <c r="I11" s="218">
        <f t="shared" si="0"/>
        <v>0</v>
      </c>
      <c r="J11" s="218">
        <f>J12+J13</f>
        <v>0</v>
      </c>
      <c r="K11" s="218">
        <f>K12+K13</f>
        <v>0</v>
      </c>
      <c r="L11" s="218">
        <f t="shared" si="0"/>
        <v>0</v>
      </c>
      <c r="M11" s="218">
        <f t="shared" si="0"/>
        <v>0</v>
      </c>
      <c r="N11" s="218">
        <f>N12+N13</f>
        <v>0</v>
      </c>
      <c r="O11" s="218">
        <f>O12+O13</f>
        <v>0</v>
      </c>
    </row>
    <row r="12" spans="1:15" ht="19.5" customHeight="1" hidden="1">
      <c r="A12" s="197"/>
      <c r="B12" s="370"/>
      <c r="C12" s="177"/>
      <c r="D12" s="366"/>
      <c r="E12" s="220" t="s">
        <v>381</v>
      </c>
      <c r="F12" s="262"/>
      <c r="G12" s="222"/>
      <c r="H12" s="222"/>
      <c r="I12" s="222"/>
      <c r="J12" s="222"/>
      <c r="K12" s="222"/>
      <c r="L12" s="222"/>
      <c r="M12" s="222"/>
      <c r="N12" s="222"/>
      <c r="O12" s="222"/>
    </row>
    <row r="13" spans="1:15" ht="19.5" customHeight="1" hidden="1" thickBot="1">
      <c r="A13" s="197"/>
      <c r="B13" s="370"/>
      <c r="C13" s="177"/>
      <c r="D13" s="367"/>
      <c r="E13" s="263" t="s">
        <v>496</v>
      </c>
      <c r="F13" s="264"/>
      <c r="G13" s="225"/>
      <c r="H13" s="225"/>
      <c r="I13" s="225"/>
      <c r="J13" s="225"/>
      <c r="K13" s="225"/>
      <c r="L13" s="225"/>
      <c r="M13" s="225"/>
      <c r="N13" s="225">
        <v>0</v>
      </c>
      <c r="O13" s="225"/>
    </row>
    <row r="14" spans="1:15" ht="19.5" customHeight="1" thickBot="1">
      <c r="A14" s="197"/>
      <c r="B14" s="370"/>
      <c r="C14" s="177"/>
      <c r="D14" s="179" t="s">
        <v>451</v>
      </c>
      <c r="E14" s="524" t="s">
        <v>245</v>
      </c>
      <c r="F14" s="227"/>
      <c r="G14" s="218">
        <f aca="true" t="shared" si="1" ref="G14:M14">G15+G16+G17</f>
        <v>1700</v>
      </c>
      <c r="H14" s="218">
        <f t="shared" si="1"/>
        <v>0</v>
      </c>
      <c r="I14" s="218">
        <f t="shared" si="1"/>
        <v>1700</v>
      </c>
      <c r="J14" s="218">
        <f>J15+J16+J17</f>
        <v>600</v>
      </c>
      <c r="K14" s="218">
        <f>K15+K16+K17</f>
        <v>2300</v>
      </c>
      <c r="L14" s="218">
        <f t="shared" si="1"/>
        <v>0</v>
      </c>
      <c r="M14" s="218">
        <f t="shared" si="1"/>
        <v>2300</v>
      </c>
      <c r="N14" s="218">
        <f>N15+N16+N17</f>
        <v>0</v>
      </c>
      <c r="O14" s="218">
        <f>O15+O16+O17</f>
        <v>2300</v>
      </c>
    </row>
    <row r="15" spans="1:15" ht="19.5" customHeight="1">
      <c r="A15" s="197"/>
      <c r="B15" s="370"/>
      <c r="C15" s="177"/>
      <c r="D15" s="531"/>
      <c r="E15" s="525" t="s">
        <v>381</v>
      </c>
      <c r="F15" s="232"/>
      <c r="G15" s="265"/>
      <c r="H15" s="265"/>
      <c r="I15" s="265">
        <f>G15+H15</f>
        <v>0</v>
      </c>
      <c r="J15" s="265">
        <f>120+480</f>
        <v>600</v>
      </c>
      <c r="K15" s="265">
        <f>I15+J15</f>
        <v>600</v>
      </c>
      <c r="L15" s="265"/>
      <c r="M15" s="265">
        <f>K15+L15</f>
        <v>600</v>
      </c>
      <c r="N15" s="265"/>
      <c r="O15" s="265">
        <f>M15+N15</f>
        <v>600</v>
      </c>
    </row>
    <row r="16" spans="1:15" ht="19.5" customHeight="1">
      <c r="A16" s="197"/>
      <c r="B16" s="370"/>
      <c r="C16" s="177"/>
      <c r="D16" s="532"/>
      <c r="E16" s="526" t="s">
        <v>330</v>
      </c>
      <c r="F16" s="266"/>
      <c r="G16" s="267">
        <v>400</v>
      </c>
      <c r="H16" s="267"/>
      <c r="I16" s="265">
        <f>G16+H16</f>
        <v>400</v>
      </c>
      <c r="J16" s="267"/>
      <c r="K16" s="265">
        <f>I16+J16</f>
        <v>400</v>
      </c>
      <c r="L16" s="267"/>
      <c r="M16" s="265">
        <f>K16+L16</f>
        <v>400</v>
      </c>
      <c r="N16" s="267"/>
      <c r="O16" s="265">
        <f>M16+N16</f>
        <v>400</v>
      </c>
    </row>
    <row r="17" spans="1:15" ht="19.5" customHeight="1" thickBot="1">
      <c r="A17" s="197"/>
      <c r="B17" s="370"/>
      <c r="C17" s="177"/>
      <c r="D17" s="532"/>
      <c r="E17" s="526" t="s">
        <v>329</v>
      </c>
      <c r="F17" s="268"/>
      <c r="G17" s="269">
        <v>1300</v>
      </c>
      <c r="H17" s="269"/>
      <c r="I17" s="265">
        <f>G17+H17</f>
        <v>1300</v>
      </c>
      <c r="J17" s="269"/>
      <c r="K17" s="265">
        <f>I17+J17</f>
        <v>1300</v>
      </c>
      <c r="L17" s="269"/>
      <c r="M17" s="265">
        <f>K17+L17</f>
        <v>1300</v>
      </c>
      <c r="N17" s="269"/>
      <c r="O17" s="265">
        <f>M17+N17</f>
        <v>1300</v>
      </c>
    </row>
    <row r="18" spans="1:15" ht="19.5" customHeight="1" thickBot="1">
      <c r="A18" s="197"/>
      <c r="B18" s="370"/>
      <c r="C18" s="177"/>
      <c r="D18" s="533" t="s">
        <v>453</v>
      </c>
      <c r="E18" s="524" t="s">
        <v>246</v>
      </c>
      <c r="F18" s="227"/>
      <c r="G18" s="228">
        <f aca="true" t="shared" si="2" ref="G18:M18">G19+G20</f>
        <v>1600</v>
      </c>
      <c r="H18" s="228">
        <f t="shared" si="2"/>
        <v>0</v>
      </c>
      <c r="I18" s="228">
        <f t="shared" si="2"/>
        <v>1600</v>
      </c>
      <c r="J18" s="228">
        <f>J19+J20</f>
        <v>0</v>
      </c>
      <c r="K18" s="228">
        <f>K19+K20</f>
        <v>1600</v>
      </c>
      <c r="L18" s="228">
        <f t="shared" si="2"/>
        <v>0</v>
      </c>
      <c r="M18" s="228">
        <f t="shared" si="2"/>
        <v>1600</v>
      </c>
      <c r="N18" s="228">
        <f>N19+N20</f>
        <v>0</v>
      </c>
      <c r="O18" s="228">
        <f>O19+O20</f>
        <v>1600</v>
      </c>
    </row>
    <row r="19" spans="1:15" ht="19.5" customHeight="1">
      <c r="A19" s="197"/>
      <c r="B19" s="370"/>
      <c r="C19" s="177"/>
      <c r="D19" s="534"/>
      <c r="E19" s="525" t="s">
        <v>381</v>
      </c>
      <c r="F19" s="254"/>
      <c r="G19" s="239">
        <v>1600</v>
      </c>
      <c r="H19" s="239"/>
      <c r="I19" s="239">
        <f>G19+H19</f>
        <v>1600</v>
      </c>
      <c r="J19" s="239"/>
      <c r="K19" s="239">
        <f>I19+J19</f>
        <v>1600</v>
      </c>
      <c r="L19" s="239"/>
      <c r="M19" s="239">
        <f>K19+L19</f>
        <v>1600</v>
      </c>
      <c r="N19" s="239"/>
      <c r="O19" s="239">
        <f>M19+N19</f>
        <v>1600</v>
      </c>
    </row>
    <row r="20" spans="1:15" ht="19.5" customHeight="1" thickBot="1">
      <c r="A20" s="197"/>
      <c r="B20" s="370"/>
      <c r="C20" s="177"/>
      <c r="D20" s="535"/>
      <c r="E20" s="527" t="s">
        <v>496</v>
      </c>
      <c r="F20" s="243"/>
      <c r="G20" s="244"/>
      <c r="H20" s="244"/>
      <c r="I20" s="244">
        <f>G20+H20</f>
        <v>0</v>
      </c>
      <c r="J20" s="244"/>
      <c r="K20" s="244">
        <f>I20+J20</f>
        <v>0</v>
      </c>
      <c r="L20" s="244"/>
      <c r="M20" s="244">
        <f>K20+L20</f>
        <v>0</v>
      </c>
      <c r="N20" s="244"/>
      <c r="O20" s="244">
        <f>M20+N20</f>
        <v>0</v>
      </c>
    </row>
    <row r="21" spans="1:15" ht="19.5" customHeight="1" thickBot="1">
      <c r="A21" s="197"/>
      <c r="B21" s="370"/>
      <c r="C21" s="177"/>
      <c r="D21" s="533" t="s">
        <v>459</v>
      </c>
      <c r="E21" s="524" t="s">
        <v>305</v>
      </c>
      <c r="F21" s="255"/>
      <c r="G21" s="270">
        <f>G22+G23</f>
        <v>0</v>
      </c>
      <c r="H21" s="270">
        <f aca="true" t="shared" si="3" ref="H21:O21">H22</f>
        <v>0</v>
      </c>
      <c r="I21" s="270">
        <f t="shared" si="3"/>
        <v>0</v>
      </c>
      <c r="J21" s="270">
        <f t="shared" si="3"/>
        <v>10365</v>
      </c>
      <c r="K21" s="270">
        <f t="shared" si="3"/>
        <v>10365</v>
      </c>
      <c r="L21" s="270">
        <f t="shared" si="3"/>
        <v>0</v>
      </c>
      <c r="M21" s="270">
        <f t="shared" si="3"/>
        <v>10365</v>
      </c>
      <c r="N21" s="270">
        <f t="shared" si="3"/>
        <v>0</v>
      </c>
      <c r="O21" s="270">
        <f t="shared" si="3"/>
        <v>10365</v>
      </c>
    </row>
    <row r="22" spans="1:15" ht="19.5" customHeight="1" thickBot="1">
      <c r="A22" s="197"/>
      <c r="B22" s="370"/>
      <c r="C22" s="177"/>
      <c r="D22" s="536"/>
      <c r="E22" s="525" t="s">
        <v>381</v>
      </c>
      <c r="F22" s="255"/>
      <c r="G22" s="239"/>
      <c r="H22" s="256"/>
      <c r="I22" s="256"/>
      <c r="J22" s="256">
        <f>920+9445</f>
        <v>10365</v>
      </c>
      <c r="K22" s="244">
        <f>I22+J22</f>
        <v>10365</v>
      </c>
      <c r="L22" s="256"/>
      <c r="M22" s="256">
        <f>K22+L22</f>
        <v>10365</v>
      </c>
      <c r="N22" s="256"/>
      <c r="O22" s="256">
        <f>M22+N22</f>
        <v>10365</v>
      </c>
    </row>
    <row r="23" spans="1:15" ht="19.5" customHeight="1" thickBot="1">
      <c r="A23" s="197"/>
      <c r="B23" s="370"/>
      <c r="C23" s="177"/>
      <c r="D23" s="535"/>
      <c r="E23" s="527" t="s">
        <v>496</v>
      </c>
      <c r="F23" s="243"/>
      <c r="G23" s="244"/>
      <c r="H23" s="244"/>
      <c r="I23" s="244">
        <f>G23+H23</f>
        <v>0</v>
      </c>
      <c r="J23" s="244"/>
      <c r="K23" s="244">
        <f>I23+J23</f>
        <v>0</v>
      </c>
      <c r="L23" s="244"/>
      <c r="M23" s="244">
        <f>K23+L23</f>
        <v>0</v>
      </c>
      <c r="N23" s="244"/>
      <c r="O23" s="244">
        <f>M23+N23</f>
        <v>0</v>
      </c>
    </row>
    <row r="24" spans="1:15" ht="19.5" customHeight="1" thickBot="1">
      <c r="A24" s="197"/>
      <c r="B24" s="370"/>
      <c r="C24" s="177"/>
      <c r="D24" s="533" t="s">
        <v>460</v>
      </c>
      <c r="E24" s="524" t="s">
        <v>573</v>
      </c>
      <c r="F24" s="227"/>
      <c r="G24" s="228">
        <f aca="true" t="shared" si="4" ref="G24:O24">G25</f>
        <v>400</v>
      </c>
      <c r="H24" s="228">
        <f t="shared" si="4"/>
        <v>0</v>
      </c>
      <c r="I24" s="228">
        <f t="shared" si="4"/>
        <v>400</v>
      </c>
      <c r="J24" s="228">
        <f t="shared" si="4"/>
        <v>0</v>
      </c>
      <c r="K24" s="228">
        <f t="shared" si="4"/>
        <v>400</v>
      </c>
      <c r="L24" s="228">
        <f t="shared" si="4"/>
        <v>0</v>
      </c>
      <c r="M24" s="228">
        <f t="shared" si="4"/>
        <v>400</v>
      </c>
      <c r="N24" s="228">
        <f t="shared" si="4"/>
        <v>0</v>
      </c>
      <c r="O24" s="228">
        <f t="shared" si="4"/>
        <v>400</v>
      </c>
    </row>
    <row r="25" spans="1:15" ht="19.5" customHeight="1">
      <c r="A25" s="197"/>
      <c r="B25" s="370"/>
      <c r="C25" s="177"/>
      <c r="D25" s="537"/>
      <c r="E25" s="525" t="s">
        <v>381</v>
      </c>
      <c r="F25" s="229"/>
      <c r="G25" s="230">
        <v>400</v>
      </c>
      <c r="H25" s="240">
        <v>0</v>
      </c>
      <c r="I25" s="239">
        <f>G25+H25</f>
        <v>400</v>
      </c>
      <c r="J25" s="240">
        <v>0</v>
      </c>
      <c r="K25" s="239">
        <f>I25+J25</f>
        <v>400</v>
      </c>
      <c r="L25" s="230">
        <v>0</v>
      </c>
      <c r="M25" s="230">
        <f>K25+L25</f>
        <v>400</v>
      </c>
      <c r="N25" s="230">
        <v>0</v>
      </c>
      <c r="O25" s="230">
        <f>M25+N25</f>
        <v>400</v>
      </c>
    </row>
    <row r="26" spans="1:15" ht="19.5" customHeight="1" thickBot="1">
      <c r="A26" s="197"/>
      <c r="B26" s="370"/>
      <c r="C26" s="177"/>
      <c r="D26" s="537"/>
      <c r="E26" s="527" t="s">
        <v>496</v>
      </c>
      <c r="F26" s="229"/>
      <c r="G26" s="244">
        <v>300</v>
      </c>
      <c r="H26" s="245"/>
      <c r="I26" s="244">
        <f>G26+H26</f>
        <v>300</v>
      </c>
      <c r="J26" s="245"/>
      <c r="K26" s="244">
        <f>I26+J26</f>
        <v>300</v>
      </c>
      <c r="L26" s="230"/>
      <c r="M26" s="230"/>
      <c r="N26" s="230"/>
      <c r="O26" s="230"/>
    </row>
    <row r="27" spans="1:15" ht="19.5" customHeight="1" thickBot="1">
      <c r="A27" s="197"/>
      <c r="B27" s="370"/>
      <c r="C27" s="177"/>
      <c r="D27" s="533" t="s">
        <v>480</v>
      </c>
      <c r="E27" s="524" t="s">
        <v>574</v>
      </c>
      <c r="F27" s="227"/>
      <c r="G27" s="228">
        <f aca="true" t="shared" si="5" ref="G27:O29">G28</f>
        <v>2000</v>
      </c>
      <c r="H27" s="228">
        <f t="shared" si="5"/>
        <v>0</v>
      </c>
      <c r="I27" s="228">
        <f t="shared" si="5"/>
        <v>2000</v>
      </c>
      <c r="J27" s="228">
        <f t="shared" si="5"/>
        <v>0</v>
      </c>
      <c r="K27" s="228">
        <f t="shared" si="5"/>
        <v>2000</v>
      </c>
      <c r="L27" s="228">
        <f t="shared" si="5"/>
        <v>0</v>
      </c>
      <c r="M27" s="228">
        <f t="shared" si="5"/>
        <v>2000</v>
      </c>
      <c r="N27" s="228">
        <f t="shared" si="5"/>
        <v>0</v>
      </c>
      <c r="O27" s="228">
        <f t="shared" si="5"/>
        <v>2000</v>
      </c>
    </row>
    <row r="28" spans="1:15" ht="19.5" customHeight="1" thickBot="1">
      <c r="A28" s="197"/>
      <c r="B28" s="370"/>
      <c r="C28" s="177"/>
      <c r="D28" s="533"/>
      <c r="E28" s="528" t="s">
        <v>381</v>
      </c>
      <c r="F28" s="271"/>
      <c r="G28" s="272">
        <v>2000</v>
      </c>
      <c r="H28" s="441"/>
      <c r="I28" s="272">
        <f>G28+H28</f>
        <v>2000</v>
      </c>
      <c r="J28" s="441"/>
      <c r="K28" s="272">
        <f>I28+J28</f>
        <v>2000</v>
      </c>
      <c r="L28" s="230">
        <v>0</v>
      </c>
      <c r="M28" s="230">
        <f>K28+L28</f>
        <v>2000</v>
      </c>
      <c r="N28" s="230">
        <v>0</v>
      </c>
      <c r="O28" s="230">
        <f>M28+N28</f>
        <v>2000</v>
      </c>
    </row>
    <row r="29" spans="1:15" ht="19.5" customHeight="1" thickBot="1">
      <c r="A29" s="197"/>
      <c r="B29" s="370"/>
      <c r="C29" s="177"/>
      <c r="D29" s="533" t="s">
        <v>601</v>
      </c>
      <c r="E29" s="524" t="s">
        <v>602</v>
      </c>
      <c r="F29" s="227"/>
      <c r="G29" s="228">
        <f t="shared" si="5"/>
        <v>0</v>
      </c>
      <c r="H29" s="228">
        <f>H30+H31</f>
        <v>52524</v>
      </c>
      <c r="I29" s="228">
        <f>I30+I31</f>
        <v>52524</v>
      </c>
      <c r="J29" s="228">
        <f>J30+J31</f>
        <v>4593</v>
      </c>
      <c r="K29" s="228">
        <f>K30+K31</f>
        <v>57117</v>
      </c>
      <c r="L29" s="228">
        <f t="shared" si="5"/>
        <v>0</v>
      </c>
      <c r="M29" s="228">
        <f t="shared" si="5"/>
        <v>1593</v>
      </c>
      <c r="N29" s="228">
        <f t="shared" si="5"/>
        <v>0</v>
      </c>
      <c r="O29" s="228">
        <f t="shared" si="5"/>
        <v>1593</v>
      </c>
    </row>
    <row r="30" spans="1:15" ht="19.5" customHeight="1">
      <c r="A30" s="197"/>
      <c r="B30" s="370"/>
      <c r="C30" s="177"/>
      <c r="D30" s="536"/>
      <c r="E30" s="576" t="s">
        <v>381</v>
      </c>
      <c r="F30" s="254"/>
      <c r="G30" s="239">
        <v>0</v>
      </c>
      <c r="H30" s="240"/>
      <c r="I30" s="239">
        <f>G30+H30</f>
        <v>0</v>
      </c>
      <c r="J30" s="240">
        <f>318+1275</f>
        <v>1593</v>
      </c>
      <c r="K30" s="239">
        <f>I30+J30</f>
        <v>1593</v>
      </c>
      <c r="L30" s="230">
        <v>0</v>
      </c>
      <c r="M30" s="230">
        <f>K30+L30</f>
        <v>1593</v>
      </c>
      <c r="N30" s="230">
        <v>0</v>
      </c>
      <c r="O30" s="230">
        <f>M30+N30</f>
        <v>1593</v>
      </c>
    </row>
    <row r="31" spans="1:15" ht="19.5" customHeight="1" thickBot="1">
      <c r="A31" s="197"/>
      <c r="B31" s="370"/>
      <c r="C31" s="177"/>
      <c r="D31" s="535"/>
      <c r="E31" s="577" t="s">
        <v>496</v>
      </c>
      <c r="F31" s="243"/>
      <c r="G31" s="244">
        <v>0</v>
      </c>
      <c r="H31" s="245">
        <v>52524</v>
      </c>
      <c r="I31" s="244">
        <f>G31+H31</f>
        <v>52524</v>
      </c>
      <c r="J31" s="245">
        <v>3000</v>
      </c>
      <c r="K31" s="244">
        <f>I31+J31</f>
        <v>55524</v>
      </c>
      <c r="L31" s="230"/>
      <c r="M31" s="230"/>
      <c r="N31" s="230"/>
      <c r="O31" s="230"/>
    </row>
    <row r="32" spans="1:15" ht="19.5" customHeight="1" thickBot="1">
      <c r="A32" s="197"/>
      <c r="B32" s="370"/>
      <c r="C32" s="177"/>
      <c r="D32" s="590"/>
      <c r="E32" s="1"/>
      <c r="F32" s="213"/>
      <c r="G32" s="589"/>
      <c r="H32" s="214"/>
      <c r="I32" s="214"/>
      <c r="J32" s="214"/>
      <c r="K32" s="442"/>
      <c r="L32" s="214"/>
      <c r="M32" s="214"/>
      <c r="N32" s="214"/>
      <c r="O32" s="214"/>
    </row>
    <row r="33" spans="1:15" ht="19.5" customHeight="1" thickBot="1">
      <c r="A33" s="197"/>
      <c r="B33" s="370"/>
      <c r="C33" s="177"/>
      <c r="D33" s="538"/>
      <c r="E33" s="529" t="s">
        <v>145</v>
      </c>
      <c r="F33" s="250"/>
      <c r="G33" s="251">
        <f aca="true" t="shared" si="6" ref="G33:O33">SUM(G34:G37)</f>
        <v>6000</v>
      </c>
      <c r="H33" s="251">
        <f t="shared" si="6"/>
        <v>52524</v>
      </c>
      <c r="I33" s="251">
        <f t="shared" si="6"/>
        <v>58524</v>
      </c>
      <c r="J33" s="251">
        <f>SUM(J34:J37)</f>
        <v>15558</v>
      </c>
      <c r="K33" s="251">
        <f>SUM(K34:K37)</f>
        <v>62124</v>
      </c>
      <c r="L33" s="251" t="e">
        <f t="shared" si="6"/>
        <v>#REF!</v>
      </c>
      <c r="M33" s="251" t="e">
        <f t="shared" si="6"/>
        <v>#REF!</v>
      </c>
      <c r="N33" s="251" t="e">
        <f t="shared" si="6"/>
        <v>#REF!</v>
      </c>
      <c r="O33" s="251" t="e">
        <f t="shared" si="6"/>
        <v>#REF!</v>
      </c>
    </row>
    <row r="34" spans="1:15" ht="19.5" customHeight="1">
      <c r="A34" s="197"/>
      <c r="B34" s="370"/>
      <c r="C34" s="177"/>
      <c r="D34" s="538"/>
      <c r="E34" s="525" t="s">
        <v>381</v>
      </c>
      <c r="F34" s="254"/>
      <c r="G34" s="239">
        <f>G12+G19+G25+G15+G28</f>
        <v>4000</v>
      </c>
      <c r="H34" s="239">
        <f>H12+H19+H25+H15+H28</f>
        <v>0</v>
      </c>
      <c r="I34" s="239">
        <f>I12+I19+I25+I15+I28</f>
        <v>4000</v>
      </c>
      <c r="J34" s="239">
        <f>J12+J19+J25+J15+J28+J22+J30</f>
        <v>12558</v>
      </c>
      <c r="K34" s="239">
        <f>K12+K19+K25+K15+K28</f>
        <v>4600</v>
      </c>
      <c r="L34" s="239" t="e">
        <f>L12+L19+#REF!+L25+L15+#REF!+L22</f>
        <v>#REF!</v>
      </c>
      <c r="M34" s="239" t="e">
        <f>M12+M19+#REF!+M25+M15+#REF!+M21</f>
        <v>#REF!</v>
      </c>
      <c r="N34" s="239" t="e">
        <f>N12+N19+#REF!+N25+N15+#REF!+N21</f>
        <v>#REF!</v>
      </c>
      <c r="O34" s="239" t="e">
        <f>O12+O19+#REF!+O25+O15+#REF!+O21</f>
        <v>#REF!</v>
      </c>
    </row>
    <row r="35" spans="1:15" ht="19.5" customHeight="1">
      <c r="A35" s="197"/>
      <c r="B35" s="370"/>
      <c r="C35" s="177"/>
      <c r="D35" s="532"/>
      <c r="E35" s="527" t="s">
        <v>496</v>
      </c>
      <c r="F35" s="234"/>
      <c r="G35" s="235">
        <f>G13+G20+G26+G23+G30</f>
        <v>300</v>
      </c>
      <c r="H35" s="235">
        <f>H13+H20+H26+H23+H31</f>
        <v>52524</v>
      </c>
      <c r="I35" s="235">
        <f>I13+I20+I26+I23+I31</f>
        <v>52824</v>
      </c>
      <c r="J35" s="235">
        <f>J13+J20+J26+J23+J31</f>
        <v>3000</v>
      </c>
      <c r="K35" s="235">
        <f>K13+K20+K26+K23+K31</f>
        <v>55824</v>
      </c>
      <c r="L35" s="235" t="e">
        <f>L13+L20+L28+#REF!</f>
        <v>#REF!</v>
      </c>
      <c r="M35" s="235" t="e">
        <f>M13+M20+M28+#REF!</f>
        <v>#REF!</v>
      </c>
      <c r="N35" s="235" t="e">
        <f>N13+N20+N28+#REF!</f>
        <v>#REF!</v>
      </c>
      <c r="O35" s="235" t="e">
        <f>O13+O20+O28+#REF!</f>
        <v>#REF!</v>
      </c>
    </row>
    <row r="36" spans="1:15" ht="19.5" customHeight="1">
      <c r="A36" s="197"/>
      <c r="B36" s="370"/>
      <c r="C36" s="177"/>
      <c r="D36" s="532"/>
      <c r="E36" s="526" t="s">
        <v>330</v>
      </c>
      <c r="F36" s="266"/>
      <c r="G36" s="235">
        <f>+G16</f>
        <v>400</v>
      </c>
      <c r="H36" s="235">
        <f>+H16</f>
        <v>0</v>
      </c>
      <c r="I36" s="235">
        <f>+I16</f>
        <v>400</v>
      </c>
      <c r="J36" s="235">
        <f>+J16</f>
        <v>0</v>
      </c>
      <c r="K36" s="235">
        <f>+K16</f>
        <v>400</v>
      </c>
      <c r="L36" s="235" t="e">
        <f>#REF!+L16</f>
        <v>#REF!</v>
      </c>
      <c r="M36" s="235" t="e">
        <f>#REF!+M16</f>
        <v>#REF!</v>
      </c>
      <c r="N36" s="235" t="e">
        <f>#REF!+N16</f>
        <v>#REF!</v>
      </c>
      <c r="O36" s="235" t="e">
        <f>#REF!+O16</f>
        <v>#REF!</v>
      </c>
    </row>
    <row r="37" spans="1:15" ht="19.5" customHeight="1" thickBot="1">
      <c r="A37" s="371"/>
      <c r="B37" s="402"/>
      <c r="C37" s="370"/>
      <c r="D37" s="575"/>
      <c r="E37" s="530" t="s">
        <v>329</v>
      </c>
      <c r="F37" s="268"/>
      <c r="G37" s="244">
        <f aca="true" t="shared" si="7" ref="G37:O37">G17</f>
        <v>1300</v>
      </c>
      <c r="H37" s="244">
        <f t="shared" si="7"/>
        <v>0</v>
      </c>
      <c r="I37" s="244">
        <f t="shared" si="7"/>
        <v>1300</v>
      </c>
      <c r="J37" s="244">
        <f>J17</f>
        <v>0</v>
      </c>
      <c r="K37" s="244">
        <f>K17</f>
        <v>1300</v>
      </c>
      <c r="L37" s="244">
        <f t="shared" si="7"/>
        <v>0</v>
      </c>
      <c r="M37" s="244">
        <f t="shared" si="7"/>
        <v>1300</v>
      </c>
      <c r="N37" s="244">
        <f t="shared" si="7"/>
        <v>0</v>
      </c>
      <c r="O37" s="244">
        <f t="shared" si="7"/>
        <v>1300</v>
      </c>
    </row>
  </sheetData>
  <mergeCells count="2">
    <mergeCell ref="D10:E10"/>
    <mergeCell ref="B6:I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A16">
      <selection activeCell="A31" sqref="A31:C31"/>
    </sheetView>
  </sheetViews>
  <sheetFormatPr defaultColWidth="9.00390625" defaultRowHeight="12.75"/>
  <cols>
    <col min="1" max="1" width="42.00390625" style="0" customWidth="1"/>
    <col min="2" max="2" width="14.25390625" style="0" customWidth="1"/>
    <col min="3" max="3" width="9.375" style="0" customWidth="1"/>
    <col min="4" max="13" width="7.375" style="0" customWidth="1"/>
    <col min="14" max="14" width="9.00390625" style="0" customWidth="1"/>
    <col min="15" max="15" width="0" style="0" hidden="1" customWidth="1"/>
  </cols>
  <sheetData>
    <row r="1" spans="1:3" ht="14.25" customHeight="1">
      <c r="A1" s="951" t="s">
        <v>587</v>
      </c>
      <c r="B1" s="951"/>
      <c r="C1" s="936"/>
    </row>
    <row r="5" spans="1:14" ht="15.75">
      <c r="A5" s="950" t="s">
        <v>150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</row>
    <row r="6" spans="1:14" ht="23.25" customHeight="1">
      <c r="A6" s="950" t="s">
        <v>499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</row>
    <row r="7" ht="47.25" customHeight="1"/>
    <row r="8" spans="1:14" s="17" customFormat="1" ht="21.75" customHeight="1">
      <c r="A8" s="947" t="s">
        <v>151</v>
      </c>
      <c r="B8" s="948" t="s">
        <v>152</v>
      </c>
      <c r="C8" s="949" t="s">
        <v>153</v>
      </c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</row>
    <row r="9" spans="1:14" s="21" customFormat="1" ht="12.75">
      <c r="A9" s="947"/>
      <c r="B9" s="948"/>
      <c r="C9" s="18" t="s">
        <v>4</v>
      </c>
      <c r="D9" s="19" t="s">
        <v>61</v>
      </c>
      <c r="E9" s="19" t="s">
        <v>64</v>
      </c>
      <c r="F9" s="19" t="s">
        <v>65</v>
      </c>
      <c r="G9" s="19" t="s">
        <v>66</v>
      </c>
      <c r="H9" s="19" t="s">
        <v>68</v>
      </c>
      <c r="I9" s="19" t="s">
        <v>70</v>
      </c>
      <c r="J9" s="19" t="s">
        <v>73</v>
      </c>
      <c r="K9" s="19" t="s">
        <v>154</v>
      </c>
      <c r="L9" s="19" t="s">
        <v>155</v>
      </c>
      <c r="M9" s="19" t="s">
        <v>156</v>
      </c>
      <c r="N9" s="20" t="s">
        <v>157</v>
      </c>
    </row>
    <row r="10" spans="1:15" ht="21" customHeight="1">
      <c r="A10" s="447" t="s">
        <v>500</v>
      </c>
      <c r="B10" s="23">
        <v>37158</v>
      </c>
      <c r="C10" s="24">
        <v>2800</v>
      </c>
      <c r="D10" s="24">
        <v>2800</v>
      </c>
      <c r="E10" s="24">
        <v>2800</v>
      </c>
      <c r="F10" s="24">
        <v>2800</v>
      </c>
      <c r="G10" s="24">
        <v>2800</v>
      </c>
      <c r="H10" s="24">
        <v>2800</v>
      </c>
      <c r="I10" s="24">
        <v>2800</v>
      </c>
      <c r="J10" s="24">
        <v>2800</v>
      </c>
      <c r="K10" s="24">
        <v>2800</v>
      </c>
      <c r="L10" s="24">
        <v>2800</v>
      </c>
      <c r="M10" s="24">
        <v>2800</v>
      </c>
      <c r="N10" s="141">
        <f>B10-(C10+D10+E10+F10+G10+H10+I10+J10+K10+L10+M10)</f>
        <v>6358</v>
      </c>
      <c r="O10" s="25">
        <f>C10+D10+E10+F10+G10+H10+I10+J10+K10+L10+M10+N10</f>
        <v>37158</v>
      </c>
    </row>
    <row r="11" spans="1:15" ht="21" customHeight="1">
      <c r="A11" s="140" t="s">
        <v>501</v>
      </c>
      <c r="B11" s="27">
        <v>112727</v>
      </c>
      <c r="C11" s="28">
        <v>3500</v>
      </c>
      <c r="D11" s="29">
        <v>6200</v>
      </c>
      <c r="E11" s="29">
        <v>29000</v>
      </c>
      <c r="F11" s="29">
        <v>6200</v>
      </c>
      <c r="G11" s="29">
        <v>6200</v>
      </c>
      <c r="H11" s="29">
        <v>6200</v>
      </c>
      <c r="I11" s="29">
        <v>6200</v>
      </c>
      <c r="J11" s="29">
        <v>6200</v>
      </c>
      <c r="K11" s="29">
        <v>30627</v>
      </c>
      <c r="L11" s="29">
        <v>6200</v>
      </c>
      <c r="M11" s="29">
        <v>6200</v>
      </c>
      <c r="N11" s="141">
        <f aca="true" t="shared" si="0" ref="N11:N20">B11-(C11+D11+E11+F11+G11+H11+I11+J11+K11+L11+M11)</f>
        <v>0</v>
      </c>
      <c r="O11" s="25">
        <f aca="true" t="shared" si="1" ref="O11:O53">C11+D11+E11+F11+G11+H11+I11+J11+K11+L11+M11+N11</f>
        <v>112727</v>
      </c>
    </row>
    <row r="12" spans="1:15" ht="21" customHeight="1">
      <c r="A12" s="140" t="s">
        <v>384</v>
      </c>
      <c r="B12" s="27">
        <v>47611</v>
      </c>
      <c r="C12" s="28">
        <v>3930</v>
      </c>
      <c r="D12" s="29">
        <v>3930</v>
      </c>
      <c r="E12" s="29">
        <v>3930</v>
      </c>
      <c r="F12" s="29">
        <v>3930</v>
      </c>
      <c r="G12" s="29">
        <v>3930</v>
      </c>
      <c r="H12" s="29">
        <v>3930</v>
      </c>
      <c r="I12" s="29">
        <v>3930</v>
      </c>
      <c r="J12" s="29">
        <v>3930</v>
      </c>
      <c r="K12" s="29">
        <v>3930</v>
      </c>
      <c r="L12" s="29">
        <v>3930</v>
      </c>
      <c r="M12" s="29">
        <v>3930</v>
      </c>
      <c r="N12" s="141">
        <f t="shared" si="0"/>
        <v>4381</v>
      </c>
      <c r="O12" s="25">
        <f t="shared" si="1"/>
        <v>47611</v>
      </c>
    </row>
    <row r="13" spans="1:15" ht="21" customHeight="1">
      <c r="A13" s="140" t="s">
        <v>389</v>
      </c>
      <c r="B13" s="27">
        <v>13042</v>
      </c>
      <c r="C13" s="28">
        <v>247</v>
      </c>
      <c r="D13" s="28">
        <v>247</v>
      </c>
      <c r="E13" s="28">
        <v>3537</v>
      </c>
      <c r="F13" s="28">
        <v>247</v>
      </c>
      <c r="G13" s="28">
        <v>247</v>
      </c>
      <c r="H13" s="28">
        <v>247</v>
      </c>
      <c r="I13" s="28">
        <v>3537</v>
      </c>
      <c r="J13" s="28">
        <v>247</v>
      </c>
      <c r="K13" s="28">
        <v>247</v>
      </c>
      <c r="L13" s="28">
        <v>3537</v>
      </c>
      <c r="M13" s="28">
        <v>247</v>
      </c>
      <c r="N13" s="141">
        <f t="shared" si="0"/>
        <v>455</v>
      </c>
      <c r="O13" s="25">
        <f t="shared" si="1"/>
        <v>13042</v>
      </c>
    </row>
    <row r="14" spans="1:15" ht="21" customHeight="1">
      <c r="A14" s="140" t="s">
        <v>502</v>
      </c>
      <c r="B14" s="27">
        <v>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41">
        <f t="shared" si="0"/>
        <v>0</v>
      </c>
      <c r="O14" s="25">
        <f t="shared" si="1"/>
        <v>0</v>
      </c>
    </row>
    <row r="15" spans="1:15" ht="21" customHeight="1">
      <c r="A15" s="140" t="s">
        <v>404</v>
      </c>
      <c r="B15" s="27">
        <v>0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41">
        <f t="shared" si="0"/>
        <v>0</v>
      </c>
      <c r="O15" s="25">
        <f t="shared" si="1"/>
        <v>0</v>
      </c>
    </row>
    <row r="16" spans="1:15" ht="21" customHeight="1">
      <c r="A16" s="140" t="s">
        <v>498</v>
      </c>
      <c r="B16" s="27">
        <v>0</v>
      </c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41">
        <f t="shared" si="0"/>
        <v>0</v>
      </c>
      <c r="O16" s="25">
        <f t="shared" si="1"/>
        <v>0</v>
      </c>
    </row>
    <row r="17" spans="1:15" ht="21" customHeight="1">
      <c r="A17" s="26" t="s">
        <v>158</v>
      </c>
      <c r="B17" s="27">
        <v>45400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141">
        <f>B17-(C17+D17+E17+F17+G17+H17+I17+J17+K17+L17+M17)</f>
        <v>45400</v>
      </c>
      <c r="O17" s="25">
        <f>C17+D17+E17+F17+G17+H17+I17+J17+K17+L17+M17+N17</f>
        <v>45400</v>
      </c>
    </row>
    <row r="18" spans="1:15" ht="21" customHeight="1">
      <c r="A18" s="31" t="s">
        <v>159</v>
      </c>
      <c r="B18" s="32">
        <v>9600</v>
      </c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41">
        <f>B18-(C18+D18+E18+F18+G18+H18+I18+J18+K18+L18+M18)</f>
        <v>9600</v>
      </c>
      <c r="O18" s="25">
        <f>C18+D18+E18+F18+G18+H18+I18+J18+K18+L18+M18+N18</f>
        <v>9600</v>
      </c>
    </row>
    <row r="19" spans="1:15" ht="21" customHeight="1">
      <c r="A19" s="140" t="s">
        <v>71</v>
      </c>
      <c r="B19" s="27">
        <v>0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41">
        <f t="shared" si="0"/>
        <v>0</v>
      </c>
      <c r="O19" s="25">
        <f t="shared" si="1"/>
        <v>0</v>
      </c>
    </row>
    <row r="20" spans="1:15" ht="21" customHeight="1">
      <c r="A20" s="448" t="s">
        <v>72</v>
      </c>
      <c r="B20" s="32">
        <v>0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41">
        <f t="shared" si="0"/>
        <v>0</v>
      </c>
      <c r="O20" s="25">
        <f t="shared" si="1"/>
        <v>0</v>
      </c>
    </row>
    <row r="21" spans="1:15" s="39" customFormat="1" ht="21" customHeight="1">
      <c r="A21" s="35" t="s">
        <v>0</v>
      </c>
      <c r="B21" s="36">
        <f aca="true" t="shared" si="2" ref="B21:N21">SUM(B10:B20)</f>
        <v>265538</v>
      </c>
      <c r="C21" s="37">
        <f t="shared" si="2"/>
        <v>10477</v>
      </c>
      <c r="D21" s="38">
        <f>SUM(D10:D20)</f>
        <v>13177</v>
      </c>
      <c r="E21" s="38">
        <f t="shared" si="2"/>
        <v>39267</v>
      </c>
      <c r="F21" s="38">
        <f t="shared" si="2"/>
        <v>13177</v>
      </c>
      <c r="G21" s="38">
        <f t="shared" si="2"/>
        <v>13177</v>
      </c>
      <c r="H21" s="38">
        <f t="shared" si="2"/>
        <v>13177</v>
      </c>
      <c r="I21" s="38">
        <f t="shared" si="2"/>
        <v>16467</v>
      </c>
      <c r="J21" s="38">
        <f t="shared" si="2"/>
        <v>13177</v>
      </c>
      <c r="K21" s="38">
        <f t="shared" si="2"/>
        <v>37604</v>
      </c>
      <c r="L21" s="38">
        <f t="shared" si="2"/>
        <v>16467</v>
      </c>
      <c r="M21" s="38">
        <f t="shared" si="2"/>
        <v>13177</v>
      </c>
      <c r="N21" s="36">
        <f t="shared" si="2"/>
        <v>66194</v>
      </c>
      <c r="O21" s="25">
        <f t="shared" si="1"/>
        <v>265538</v>
      </c>
    </row>
    <row r="22" ht="17.25" customHeight="1">
      <c r="O22" s="25">
        <f t="shared" si="1"/>
        <v>0</v>
      </c>
    </row>
    <row r="23" ht="12.75">
      <c r="O23" s="25">
        <f t="shared" si="1"/>
        <v>0</v>
      </c>
    </row>
    <row r="24" ht="12.75">
      <c r="O24" s="25">
        <f t="shared" si="1"/>
        <v>0</v>
      </c>
    </row>
    <row r="25" ht="12.75">
      <c r="O25" s="25">
        <f t="shared" si="1"/>
        <v>0</v>
      </c>
    </row>
    <row r="26" ht="12.75">
      <c r="O26" s="25">
        <f t="shared" si="1"/>
        <v>0</v>
      </c>
    </row>
    <row r="27" ht="12.75">
      <c r="O27" s="25">
        <f t="shared" si="1"/>
        <v>0</v>
      </c>
    </row>
    <row r="28" ht="12.75">
      <c r="O28" s="25">
        <f t="shared" si="1"/>
        <v>0</v>
      </c>
    </row>
    <row r="29" ht="12.75">
      <c r="O29" s="25"/>
    </row>
    <row r="30" ht="12.75">
      <c r="O30" s="25"/>
    </row>
    <row r="31" spans="1:15" ht="14.25" customHeight="1">
      <c r="A31" s="951" t="s">
        <v>587</v>
      </c>
      <c r="B31" s="951"/>
      <c r="C31" s="936"/>
      <c r="O31" s="25">
        <f t="shared" si="1"/>
        <v>0</v>
      </c>
    </row>
    <row r="32" ht="12.75">
      <c r="O32" s="25">
        <f t="shared" si="1"/>
        <v>0</v>
      </c>
    </row>
    <row r="33" ht="12.75">
      <c r="O33" s="25">
        <f t="shared" si="1"/>
        <v>0</v>
      </c>
    </row>
    <row r="34" ht="12.75">
      <c r="O34" s="25">
        <f t="shared" si="1"/>
        <v>0</v>
      </c>
    </row>
    <row r="35" ht="12.75">
      <c r="O35" s="25">
        <f t="shared" si="1"/>
        <v>0</v>
      </c>
    </row>
    <row r="36" spans="1:15" ht="15.75">
      <c r="A36" s="950" t="s">
        <v>150</v>
      </c>
      <c r="B36" s="950"/>
      <c r="C36" s="950"/>
      <c r="D36" s="950"/>
      <c r="E36" s="950"/>
      <c r="F36" s="950"/>
      <c r="G36" s="950"/>
      <c r="H36" s="950"/>
      <c r="I36" s="950"/>
      <c r="J36" s="950"/>
      <c r="K36" s="950"/>
      <c r="L36" s="950"/>
      <c r="M36" s="950"/>
      <c r="N36" s="950"/>
      <c r="O36" s="25">
        <f t="shared" si="1"/>
        <v>0</v>
      </c>
    </row>
    <row r="37" spans="1:15" ht="15.75">
      <c r="A37" s="950" t="s">
        <v>499</v>
      </c>
      <c r="B37" s="950"/>
      <c r="C37" s="950"/>
      <c r="D37" s="950"/>
      <c r="E37" s="950"/>
      <c r="F37" s="950"/>
      <c r="G37" s="950"/>
      <c r="H37" s="950"/>
      <c r="I37" s="950"/>
      <c r="J37" s="950"/>
      <c r="K37" s="950"/>
      <c r="L37" s="950"/>
      <c r="M37" s="950"/>
      <c r="N37" s="950"/>
      <c r="O37" s="25">
        <f t="shared" si="1"/>
        <v>0</v>
      </c>
    </row>
    <row r="38" ht="40.5" customHeight="1">
      <c r="O38" s="25">
        <f t="shared" si="1"/>
        <v>0</v>
      </c>
    </row>
    <row r="39" spans="1:15" ht="25.5" customHeight="1">
      <c r="A39" s="947" t="s">
        <v>151</v>
      </c>
      <c r="B39" s="948" t="s">
        <v>152</v>
      </c>
      <c r="C39" s="949" t="s">
        <v>160</v>
      </c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25" t="e">
        <f t="shared" si="1"/>
        <v>#VALUE!</v>
      </c>
    </row>
    <row r="40" spans="1:15" ht="12.75">
      <c r="A40" s="947"/>
      <c r="B40" s="948"/>
      <c r="C40" s="18" t="s">
        <v>4</v>
      </c>
      <c r="D40" s="19" t="s">
        <v>61</v>
      </c>
      <c r="E40" s="19" t="s">
        <v>64</v>
      </c>
      <c r="F40" s="19" t="s">
        <v>65</v>
      </c>
      <c r="G40" s="19" t="s">
        <v>66</v>
      </c>
      <c r="H40" s="19" t="s">
        <v>68</v>
      </c>
      <c r="I40" s="19" t="s">
        <v>70</v>
      </c>
      <c r="J40" s="19" t="s">
        <v>73</v>
      </c>
      <c r="K40" s="19" t="s">
        <v>154</v>
      </c>
      <c r="L40" s="19" t="s">
        <v>155</v>
      </c>
      <c r="M40" s="19" t="s">
        <v>156</v>
      </c>
      <c r="N40" s="20" t="s">
        <v>157</v>
      </c>
      <c r="O40" s="25" t="e">
        <f t="shared" si="1"/>
        <v>#VALUE!</v>
      </c>
    </row>
    <row r="41" spans="1:15" ht="20.25" customHeight="1">
      <c r="A41" s="22" t="s">
        <v>135</v>
      </c>
      <c r="B41" s="23">
        <v>63928</v>
      </c>
      <c r="C41" s="24">
        <v>5512</v>
      </c>
      <c r="D41" s="40">
        <v>5512</v>
      </c>
      <c r="E41" s="40">
        <v>5512</v>
      </c>
      <c r="F41" s="40">
        <v>5512</v>
      </c>
      <c r="G41" s="40">
        <v>5512</v>
      </c>
      <c r="H41" s="40">
        <v>5510</v>
      </c>
      <c r="I41" s="40">
        <v>5512</v>
      </c>
      <c r="J41" s="40">
        <v>5512</v>
      </c>
      <c r="K41" s="40">
        <v>5512</v>
      </c>
      <c r="L41" s="40">
        <v>5512</v>
      </c>
      <c r="M41" s="40">
        <v>5512</v>
      </c>
      <c r="N41" s="141">
        <f aca="true" t="shared" si="3" ref="N41:N52">B41-(C41+D41+E41+F41+G41+H41+I41+J41+K41+L41+M41)</f>
        <v>3298</v>
      </c>
      <c r="O41" s="25">
        <f>C41+D41+E41+F41+G41+H41+I41+J41+K41+L41+M41+N41</f>
        <v>63928</v>
      </c>
    </row>
    <row r="42" spans="1:15" ht="20.25" customHeight="1">
      <c r="A42" s="26" t="s">
        <v>141</v>
      </c>
      <c r="B42" s="27">
        <v>16357</v>
      </c>
      <c r="C42" s="28">
        <v>1400</v>
      </c>
      <c r="D42" s="28">
        <v>1400</v>
      </c>
      <c r="E42" s="28">
        <v>1400</v>
      </c>
      <c r="F42" s="28">
        <v>1400</v>
      </c>
      <c r="G42" s="28">
        <v>1450</v>
      </c>
      <c r="H42" s="28">
        <v>1450</v>
      </c>
      <c r="I42" s="28">
        <v>1450</v>
      </c>
      <c r="J42" s="28">
        <v>1450</v>
      </c>
      <c r="K42" s="28">
        <v>1450</v>
      </c>
      <c r="L42" s="28">
        <v>1400</v>
      </c>
      <c r="M42" s="28">
        <v>1400</v>
      </c>
      <c r="N42" s="141">
        <f t="shared" si="3"/>
        <v>707</v>
      </c>
      <c r="O42" s="25">
        <f t="shared" si="1"/>
        <v>16357</v>
      </c>
    </row>
    <row r="43" spans="1:15" ht="21" customHeight="1">
      <c r="A43" s="26" t="s">
        <v>161</v>
      </c>
      <c r="B43" s="27">
        <v>104304</v>
      </c>
      <c r="C43" s="28">
        <v>7000</v>
      </c>
      <c r="D43" s="29">
        <v>8000</v>
      </c>
      <c r="E43" s="29">
        <v>9000</v>
      </c>
      <c r="F43" s="29">
        <v>9000</v>
      </c>
      <c r="G43" s="29">
        <v>9000</v>
      </c>
      <c r="H43" s="29">
        <v>11000</v>
      </c>
      <c r="I43" s="29">
        <v>9000</v>
      </c>
      <c r="J43" s="29">
        <v>9000</v>
      </c>
      <c r="K43" s="29">
        <v>8800</v>
      </c>
      <c r="L43" s="29">
        <v>7500</v>
      </c>
      <c r="M43" s="29">
        <v>8000</v>
      </c>
      <c r="N43" s="141">
        <f t="shared" si="3"/>
        <v>9004</v>
      </c>
      <c r="O43" s="25">
        <f t="shared" si="1"/>
        <v>104304</v>
      </c>
    </row>
    <row r="44" spans="1:15" ht="19.5" customHeight="1">
      <c r="A44" s="140" t="s">
        <v>84</v>
      </c>
      <c r="B44" s="348">
        <v>40751</v>
      </c>
      <c r="C44" s="28">
        <v>3396</v>
      </c>
      <c r="D44" s="28">
        <v>3396</v>
      </c>
      <c r="E44" s="28">
        <v>3396</v>
      </c>
      <c r="F44" s="28">
        <v>3396</v>
      </c>
      <c r="G44" s="28">
        <v>3396</v>
      </c>
      <c r="H44" s="28">
        <v>3396</v>
      </c>
      <c r="I44" s="28">
        <v>3396</v>
      </c>
      <c r="J44" s="28">
        <v>3396</v>
      </c>
      <c r="K44" s="28">
        <v>3396</v>
      </c>
      <c r="L44" s="28">
        <v>3396</v>
      </c>
      <c r="M44" s="28">
        <v>3396</v>
      </c>
      <c r="N44" s="141">
        <f t="shared" si="3"/>
        <v>3395</v>
      </c>
      <c r="O44" s="25">
        <f t="shared" si="1"/>
        <v>40751</v>
      </c>
    </row>
    <row r="45" spans="1:15" ht="21" customHeight="1">
      <c r="A45" s="140" t="s">
        <v>503</v>
      </c>
      <c r="B45" s="348">
        <v>2909</v>
      </c>
      <c r="C45" s="28"/>
      <c r="D45" s="29">
        <v>1019</v>
      </c>
      <c r="E45" s="29">
        <v>200</v>
      </c>
      <c r="F45" s="29">
        <v>200</v>
      </c>
      <c r="G45" s="29">
        <v>200</v>
      </c>
      <c r="H45" s="29">
        <v>200</v>
      </c>
      <c r="I45" s="29">
        <v>200</v>
      </c>
      <c r="J45" s="29">
        <v>200</v>
      </c>
      <c r="K45" s="29">
        <v>200</v>
      </c>
      <c r="L45" s="29">
        <v>200</v>
      </c>
      <c r="M45" s="29">
        <v>120</v>
      </c>
      <c r="N45" s="141">
        <f t="shared" si="3"/>
        <v>170</v>
      </c>
      <c r="O45" s="25">
        <f t="shared" si="1"/>
        <v>2909</v>
      </c>
    </row>
    <row r="46" spans="1:15" ht="21" customHeight="1">
      <c r="A46" s="449" t="s">
        <v>495</v>
      </c>
      <c r="B46" s="348">
        <v>24084</v>
      </c>
      <c r="C46" s="28">
        <v>2007</v>
      </c>
      <c r="D46" s="28">
        <v>2007</v>
      </c>
      <c r="E46" s="28">
        <v>2007</v>
      </c>
      <c r="F46" s="28">
        <v>2007</v>
      </c>
      <c r="G46" s="28">
        <v>2007</v>
      </c>
      <c r="H46" s="28">
        <v>2007</v>
      </c>
      <c r="I46" s="28">
        <v>2007</v>
      </c>
      <c r="J46" s="28">
        <v>2007</v>
      </c>
      <c r="K46" s="28">
        <v>2007</v>
      </c>
      <c r="L46" s="28">
        <v>2007</v>
      </c>
      <c r="M46" s="28">
        <v>2007</v>
      </c>
      <c r="N46" s="141">
        <f t="shared" si="3"/>
        <v>2007</v>
      </c>
      <c r="O46" s="25"/>
    </row>
    <row r="47" spans="1:15" ht="22.5" customHeight="1">
      <c r="A47" s="26" t="s">
        <v>148</v>
      </c>
      <c r="B47" s="348">
        <v>495</v>
      </c>
      <c r="C47" s="28">
        <v>240</v>
      </c>
      <c r="D47" s="29"/>
      <c r="E47" s="29"/>
      <c r="F47" s="29"/>
      <c r="G47" s="29"/>
      <c r="H47" s="29"/>
      <c r="I47" s="29"/>
      <c r="J47" s="29">
        <v>255</v>
      </c>
      <c r="K47" s="29"/>
      <c r="L47" s="29"/>
      <c r="M47" s="29"/>
      <c r="N47" s="141">
        <f t="shared" si="3"/>
        <v>0</v>
      </c>
      <c r="O47" s="25">
        <f t="shared" si="1"/>
        <v>495</v>
      </c>
    </row>
    <row r="48" spans="1:15" ht="18.75" customHeight="1">
      <c r="A48" s="26" t="s">
        <v>162</v>
      </c>
      <c r="B48" s="348">
        <v>0</v>
      </c>
      <c r="C48" s="28"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141">
        <f t="shared" si="3"/>
        <v>0</v>
      </c>
      <c r="O48" s="25">
        <f t="shared" si="1"/>
        <v>0</v>
      </c>
    </row>
    <row r="49" spans="1:15" ht="18.75" customHeight="1">
      <c r="A49" s="140" t="s">
        <v>504</v>
      </c>
      <c r="B49" s="348">
        <v>0</v>
      </c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41">
        <f t="shared" si="3"/>
        <v>0</v>
      </c>
      <c r="O49" s="25">
        <f t="shared" si="1"/>
        <v>0</v>
      </c>
    </row>
    <row r="50" spans="1:15" ht="20.25" customHeight="1">
      <c r="A50" s="140" t="s">
        <v>575</v>
      </c>
      <c r="B50" s="348">
        <v>9600</v>
      </c>
      <c r="C50" s="28"/>
      <c r="D50" s="29"/>
      <c r="E50" s="29"/>
      <c r="F50" s="29"/>
      <c r="G50" s="29"/>
      <c r="H50" s="29">
        <v>2000</v>
      </c>
      <c r="I50" s="29">
        <v>2000</v>
      </c>
      <c r="J50" s="29">
        <v>4300</v>
      </c>
      <c r="K50" s="29"/>
      <c r="L50" s="29"/>
      <c r="M50" s="29"/>
      <c r="N50" s="141">
        <f t="shared" si="3"/>
        <v>1300</v>
      </c>
      <c r="O50" s="25">
        <f t="shared" si="1"/>
        <v>9600</v>
      </c>
    </row>
    <row r="51" spans="1:15" ht="18.75" customHeight="1">
      <c r="A51" s="26" t="s">
        <v>101</v>
      </c>
      <c r="B51" s="348">
        <v>3110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41">
        <f t="shared" si="3"/>
        <v>3110</v>
      </c>
      <c r="O51" s="25">
        <f t="shared" si="1"/>
        <v>3110</v>
      </c>
    </row>
    <row r="52" spans="1:15" ht="21" customHeight="1">
      <c r="A52" s="31" t="s">
        <v>163</v>
      </c>
      <c r="B52" s="349">
        <v>0</v>
      </c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141">
        <f t="shared" si="3"/>
        <v>0</v>
      </c>
      <c r="O52" s="25">
        <f t="shared" si="1"/>
        <v>0</v>
      </c>
    </row>
    <row r="53" spans="1:15" ht="18.75" customHeight="1">
      <c r="A53" s="41" t="s">
        <v>164</v>
      </c>
      <c r="B53" s="42">
        <f>SUM(B41:B52)</f>
        <v>265538</v>
      </c>
      <c r="C53" s="37">
        <f aca="true" t="shared" si="4" ref="C53:N53">SUM(C41:C52)</f>
        <v>19555</v>
      </c>
      <c r="D53" s="38">
        <f t="shared" si="4"/>
        <v>21334</v>
      </c>
      <c r="E53" s="38">
        <f t="shared" si="4"/>
        <v>21515</v>
      </c>
      <c r="F53" s="38">
        <f t="shared" si="4"/>
        <v>21515</v>
      </c>
      <c r="G53" s="38">
        <f t="shared" si="4"/>
        <v>21565</v>
      </c>
      <c r="H53" s="38">
        <f t="shared" si="4"/>
        <v>25563</v>
      </c>
      <c r="I53" s="38">
        <f t="shared" si="4"/>
        <v>23565</v>
      </c>
      <c r="J53" s="38">
        <f t="shared" si="4"/>
        <v>26120</v>
      </c>
      <c r="K53" s="38">
        <f t="shared" si="4"/>
        <v>21365</v>
      </c>
      <c r="L53" s="38">
        <f t="shared" si="4"/>
        <v>20015</v>
      </c>
      <c r="M53" s="38">
        <f t="shared" si="4"/>
        <v>20435</v>
      </c>
      <c r="N53" s="36">
        <f t="shared" si="4"/>
        <v>22991</v>
      </c>
      <c r="O53" s="25">
        <f t="shared" si="1"/>
        <v>265538</v>
      </c>
    </row>
    <row r="60" ht="12.75">
      <c r="A60" s="43"/>
    </row>
    <row r="63" ht="12.75">
      <c r="A63" s="44"/>
    </row>
    <row r="67" spans="1:14" ht="12.75">
      <c r="A67" s="45" t="s">
        <v>165</v>
      </c>
      <c r="B67" s="46"/>
      <c r="C67" s="47">
        <f aca="true" t="shared" si="5" ref="C67:N67">C21-C53</f>
        <v>-9078</v>
      </c>
      <c r="D67" s="47">
        <f t="shared" si="5"/>
        <v>-8157</v>
      </c>
      <c r="E67" s="47">
        <f t="shared" si="5"/>
        <v>17752</v>
      </c>
      <c r="F67" s="47">
        <f t="shared" si="5"/>
        <v>-8338</v>
      </c>
      <c r="G67" s="47">
        <f t="shared" si="5"/>
        <v>-8388</v>
      </c>
      <c r="H67" s="47">
        <f t="shared" si="5"/>
        <v>-12386</v>
      </c>
      <c r="I67" s="47">
        <f t="shared" si="5"/>
        <v>-7098</v>
      </c>
      <c r="J67" s="47">
        <f t="shared" si="5"/>
        <v>-12943</v>
      </c>
      <c r="K67" s="47">
        <f t="shared" si="5"/>
        <v>16239</v>
      </c>
      <c r="L67" s="47">
        <f t="shared" si="5"/>
        <v>-3548</v>
      </c>
      <c r="M67" s="47">
        <f t="shared" si="5"/>
        <v>-7258</v>
      </c>
      <c r="N67" s="48">
        <f t="shared" si="5"/>
        <v>43203</v>
      </c>
    </row>
  </sheetData>
  <mergeCells count="12">
    <mergeCell ref="A37:N37"/>
    <mergeCell ref="A1:C1"/>
    <mergeCell ref="A39:A40"/>
    <mergeCell ref="B39:B40"/>
    <mergeCell ref="C39:N39"/>
    <mergeCell ref="A5:N5"/>
    <mergeCell ref="A6:N6"/>
    <mergeCell ref="A8:A9"/>
    <mergeCell ref="B8:B9"/>
    <mergeCell ref="C8:N8"/>
    <mergeCell ref="A31:C31"/>
    <mergeCell ref="A36:N3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K18" sqref="K18"/>
    </sheetView>
  </sheetViews>
  <sheetFormatPr defaultColWidth="9.00390625" defaultRowHeight="12.75"/>
  <cols>
    <col min="1" max="1" width="6.25390625" style="70" customWidth="1"/>
    <col min="2" max="2" width="27.625" style="71" customWidth="1"/>
    <col min="3" max="3" width="20.125" style="49" customWidth="1"/>
    <col min="4" max="4" width="12.125" style="72" customWidth="1"/>
    <col min="5" max="8" width="9.125" style="72" customWidth="1"/>
    <col min="9" max="9" width="11.375" style="72" customWidth="1"/>
    <col min="10" max="16384" width="9.125" style="72" customWidth="1"/>
  </cols>
  <sheetData>
    <row r="1" spans="1:10" ht="14.25" customHeight="1">
      <c r="A1" s="951" t="s">
        <v>588</v>
      </c>
      <c r="B1" s="951"/>
      <c r="C1" s="942"/>
      <c r="D1" s="936"/>
      <c r="I1" s="952"/>
      <c r="J1" s="952"/>
    </row>
    <row r="3" spans="1:9" s="74" customFormat="1" ht="36" customHeight="1">
      <c r="A3" s="953" t="s">
        <v>193</v>
      </c>
      <c r="B3" s="953"/>
      <c r="C3" s="953"/>
      <c r="D3" s="953"/>
      <c r="E3" s="953"/>
      <c r="F3" s="953"/>
      <c r="G3" s="953"/>
      <c r="H3" s="953"/>
      <c r="I3" s="73"/>
    </row>
    <row r="4" spans="1:8" ht="12.75">
      <c r="A4" s="953"/>
      <c r="B4" s="953"/>
      <c r="C4" s="953"/>
      <c r="D4" s="953"/>
      <c r="E4" s="953"/>
      <c r="F4" s="953"/>
      <c r="G4" s="953"/>
      <c r="H4" s="953"/>
    </row>
    <row r="6" ht="12.75">
      <c r="I6" s="72" t="s">
        <v>168</v>
      </c>
    </row>
    <row r="7" spans="1:9" s="17" customFormat="1" ht="19.5" customHeight="1">
      <c r="A7" s="954" t="s">
        <v>169</v>
      </c>
      <c r="B7" s="955" t="s">
        <v>194</v>
      </c>
      <c r="C7" s="955" t="s">
        <v>195</v>
      </c>
      <c r="D7" s="955" t="s">
        <v>506</v>
      </c>
      <c r="E7" s="956" t="s">
        <v>196</v>
      </c>
      <c r="F7" s="956"/>
      <c r="G7" s="956"/>
      <c r="H7" s="956"/>
      <c r="I7" s="948" t="s">
        <v>197</v>
      </c>
    </row>
    <row r="8" spans="1:9" s="77" customFormat="1" ht="25.5">
      <c r="A8" s="954"/>
      <c r="B8" s="955"/>
      <c r="C8" s="955"/>
      <c r="D8" s="955"/>
      <c r="E8" s="75">
        <v>2011</v>
      </c>
      <c r="F8" s="75">
        <v>2012</v>
      </c>
      <c r="G8" s="75">
        <v>2013</v>
      </c>
      <c r="H8" s="76" t="s">
        <v>507</v>
      </c>
      <c r="I8" s="948"/>
    </row>
    <row r="9" spans="1:9" s="83" customFormat="1" ht="18" customHeight="1">
      <c r="A9" s="78" t="s">
        <v>6</v>
      </c>
      <c r="B9" s="79">
        <v>2</v>
      </c>
      <c r="C9" s="80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2" t="s">
        <v>198</v>
      </c>
    </row>
    <row r="10" spans="1:9" ht="28.5" customHeight="1">
      <c r="A10" s="66" t="s">
        <v>6</v>
      </c>
      <c r="B10" s="84" t="s">
        <v>199</v>
      </c>
      <c r="C10" s="85"/>
      <c r="D10" s="86"/>
      <c r="E10" s="86"/>
      <c r="F10" s="86"/>
      <c r="G10" s="86"/>
      <c r="H10" s="86"/>
      <c r="I10" s="87"/>
    </row>
    <row r="11" spans="1:9" ht="28.5" customHeight="1">
      <c r="A11" s="66" t="s">
        <v>31</v>
      </c>
      <c r="B11" s="88" t="s">
        <v>200</v>
      </c>
      <c r="C11" s="89"/>
      <c r="D11" s="86"/>
      <c r="E11" s="86"/>
      <c r="F11" s="86"/>
      <c r="G11" s="86"/>
      <c r="H11" s="86"/>
      <c r="I11" s="87">
        <f>D11+E11+F11+G11+H11</f>
        <v>0</v>
      </c>
    </row>
    <row r="12" spans="1:9" ht="36" customHeight="1">
      <c r="A12" s="66" t="s">
        <v>79</v>
      </c>
      <c r="B12" s="84" t="s">
        <v>201</v>
      </c>
      <c r="C12" s="85"/>
      <c r="D12" s="86"/>
      <c r="E12" s="86"/>
      <c r="F12" s="86"/>
      <c r="G12" s="86"/>
      <c r="H12" s="86"/>
      <c r="I12" s="87"/>
    </row>
    <row r="13" spans="1:9" ht="28.5" customHeight="1">
      <c r="A13" s="66" t="s">
        <v>81</v>
      </c>
      <c r="B13" s="88" t="s">
        <v>202</v>
      </c>
      <c r="C13" s="89"/>
      <c r="D13" s="86">
        <v>0</v>
      </c>
      <c r="E13" s="86"/>
      <c r="F13" s="86"/>
      <c r="G13" s="86"/>
      <c r="H13" s="86"/>
      <c r="I13" s="87">
        <f>E13+F13+G13+H13</f>
        <v>0</v>
      </c>
    </row>
    <row r="14" spans="1:9" ht="28.5" customHeight="1">
      <c r="A14" s="66" t="s">
        <v>82</v>
      </c>
      <c r="B14" s="84"/>
      <c r="C14" s="85"/>
      <c r="D14" s="86"/>
      <c r="E14" s="86"/>
      <c r="F14" s="86"/>
      <c r="G14" s="86"/>
      <c r="H14" s="86"/>
      <c r="I14" s="87"/>
    </row>
    <row r="15" spans="1:9" ht="28.5" customHeight="1">
      <c r="A15" s="66" t="s">
        <v>83</v>
      </c>
      <c r="B15" s="84" t="s">
        <v>203</v>
      </c>
      <c r="C15" s="85"/>
      <c r="D15" s="86"/>
      <c r="E15" s="86"/>
      <c r="F15" s="86"/>
      <c r="G15" s="86"/>
      <c r="H15" s="86"/>
      <c r="I15" s="87"/>
    </row>
    <row r="16" spans="1:9" ht="28.5" customHeight="1">
      <c r="A16" s="66" t="s">
        <v>85</v>
      </c>
      <c r="B16" s="88"/>
      <c r="C16" s="89"/>
      <c r="D16" s="86"/>
      <c r="E16" s="86"/>
      <c r="F16" s="86"/>
      <c r="G16" s="86"/>
      <c r="H16" s="86"/>
      <c r="I16" s="87"/>
    </row>
    <row r="17" spans="1:9" ht="28.5" customHeight="1">
      <c r="A17" s="66" t="s">
        <v>87</v>
      </c>
      <c r="B17" s="84" t="s">
        <v>204</v>
      </c>
      <c r="C17" s="85"/>
      <c r="D17" s="86"/>
      <c r="E17" s="86"/>
      <c r="F17" s="86"/>
      <c r="G17" s="86"/>
      <c r="H17" s="86"/>
      <c r="I17" s="87"/>
    </row>
    <row r="18" spans="1:9" ht="28.5" customHeight="1">
      <c r="A18" s="66" t="s">
        <v>89</v>
      </c>
      <c r="B18" s="88"/>
      <c r="C18" s="89"/>
      <c r="D18" s="86"/>
      <c r="E18" s="86"/>
      <c r="F18" s="86"/>
      <c r="G18" s="86"/>
      <c r="H18" s="86"/>
      <c r="I18" s="87"/>
    </row>
    <row r="19" spans="1:9" ht="28.5" customHeight="1">
      <c r="A19" s="66" t="s">
        <v>91</v>
      </c>
      <c r="B19" s="84" t="s">
        <v>205</v>
      </c>
      <c r="C19" s="85"/>
      <c r="D19" s="86"/>
      <c r="E19" s="86">
        <f>E11</f>
        <v>0</v>
      </c>
      <c r="F19" s="86"/>
      <c r="G19" s="86"/>
      <c r="H19" s="86"/>
      <c r="I19" s="86">
        <f>I11</f>
        <v>0</v>
      </c>
    </row>
  </sheetData>
  <mergeCells count="9">
    <mergeCell ref="A1:D1"/>
    <mergeCell ref="I1:J1"/>
    <mergeCell ref="A3:H4"/>
    <mergeCell ref="A7:A8"/>
    <mergeCell ref="B7:B8"/>
    <mergeCell ref="C7:C8"/>
    <mergeCell ref="D7:D8"/>
    <mergeCell ref="E7:H7"/>
    <mergeCell ref="I7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TENGELIC</cp:lastModifiedBy>
  <cp:lastPrinted>2012-01-19T14:52:35Z</cp:lastPrinted>
  <dcterms:created xsi:type="dcterms:W3CDTF">2009-02-11T13:51:19Z</dcterms:created>
  <dcterms:modified xsi:type="dcterms:W3CDTF">2012-01-19T15:19:50Z</dcterms:modified>
  <cp:category/>
  <cp:version/>
  <cp:contentType/>
  <cp:contentStatus/>
</cp:coreProperties>
</file>