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6" firstSheet="5" activeTab="8"/>
  </bookViews>
  <sheets>
    <sheet name="1.,9.,10. Költségvetés mérlege" sheetId="1" r:id="rId1"/>
    <sheet name="2. Mérleg" sheetId="2" r:id="rId2"/>
    <sheet name="3. Beruházási fel. célonként" sheetId="3" r:id="rId3"/>
    <sheet name="4. Felújítási kiadások" sheetId="4" r:id="rId4"/>
    <sheet name="5. Adósságot keletkeztető ügyl." sheetId="5" r:id="rId5"/>
    <sheet name="6.Önk.saját bevétel adós." sheetId="6" r:id="rId6"/>
    <sheet name="7. Önk.2012.évi adósság felh." sheetId="7" r:id="rId7"/>
    <sheet name="8. Európai unió" sheetId="8" r:id="rId8"/>
    <sheet name="9-a Működési szakfel_" sheetId="9" r:id="rId9"/>
    <sheet name="9-a  Felhalmozási szakfel_" sheetId="10" r:id="rId10"/>
    <sheet name="12. Felhasználási ütemt_" sheetId="11" r:id="rId11"/>
    <sheet name="11. Többéves kihatásal" sheetId="12" r:id="rId12"/>
    <sheet name="13. közvetett támogatások" sheetId="13" r:id="rId13"/>
    <sheet name="10. Létszám PH" sheetId="14" r:id="rId14"/>
    <sheet name="9. Létszám Önk." sheetId="15" r:id="rId15"/>
    <sheet name="15. Adósság 50%" sheetId="16" r:id="rId16"/>
    <sheet name="14. támogatások" sheetId="17" r:id="rId17"/>
    <sheet name="létszám  törtes" sheetId="18" r:id="rId18"/>
  </sheets>
  <definedNames>
    <definedName name="_xlnm.Print_Area" localSheetId="0">'1.,9.,10. Költségvetés mérlege'!$A$1:$M$432</definedName>
    <definedName name="_xlnm.Print_Area" localSheetId="8">'9-a Működési szakfel_'!$A$1:$N$151</definedName>
  </definedNames>
  <calcPr fullCalcOnLoad="1"/>
</workbook>
</file>

<file path=xl/sharedStrings.xml><?xml version="1.0" encoding="utf-8"?>
<sst xmlns="http://schemas.openxmlformats.org/spreadsheetml/2006/main" count="1608" uniqueCount="605">
  <si>
    <t>BEVÉTELEK</t>
  </si>
  <si>
    <t>sorsz</t>
  </si>
  <si>
    <t>Bevételi jogcím</t>
  </si>
  <si>
    <t>eredeti ei</t>
  </si>
  <si>
    <t>I.</t>
  </si>
  <si>
    <t xml:space="preserve"> MŰKÖDÉSI BEVÉTELEK:</t>
  </si>
  <si>
    <t>1.</t>
  </si>
  <si>
    <t>1.1</t>
  </si>
  <si>
    <t>1.2.</t>
  </si>
  <si>
    <t>Intézményi ellátási díjak</t>
  </si>
  <si>
    <t>Alkalmazottak térítése</t>
  </si>
  <si>
    <t>1.3</t>
  </si>
  <si>
    <t>1.4</t>
  </si>
  <si>
    <t>2.</t>
  </si>
  <si>
    <t xml:space="preserve">Önkormányzatok sajátos működési bevételei </t>
  </si>
  <si>
    <t>2.1</t>
  </si>
  <si>
    <t>Illetékek</t>
  </si>
  <si>
    <t>2.2</t>
  </si>
  <si>
    <t>Helyi adók</t>
  </si>
  <si>
    <t>Magánszemélyek kommunális adója</t>
  </si>
  <si>
    <t>Iparűzési adó állandó jelleggel végzett tevékenység után</t>
  </si>
  <si>
    <t>Idegenforgalmi adó</t>
  </si>
  <si>
    <t>2.3</t>
  </si>
  <si>
    <t>Átengedett központi adók</t>
  </si>
  <si>
    <t>2.3.1</t>
  </si>
  <si>
    <t>SZJA helyben maradó része</t>
  </si>
  <si>
    <t>2.3.2</t>
  </si>
  <si>
    <t>SZJA jövedelemkülönbség mérséklése</t>
  </si>
  <si>
    <t>2.3.3</t>
  </si>
  <si>
    <t>2.3.4</t>
  </si>
  <si>
    <t>Gépjárműadó</t>
  </si>
  <si>
    <t>2.3.5</t>
  </si>
  <si>
    <t>Termőföld bérbeadásából származó jövedelemadó</t>
  </si>
  <si>
    <t>Átengedett egyéb központi adók</t>
  </si>
  <si>
    <t>2.4</t>
  </si>
  <si>
    <t>II.</t>
  </si>
  <si>
    <t>Normatív hozzájárulások</t>
  </si>
  <si>
    <t>Normatív kötött felhasználású támogatások</t>
  </si>
  <si>
    <t>III.</t>
  </si>
  <si>
    <t>IV.</t>
  </si>
  <si>
    <t>V.</t>
  </si>
  <si>
    <t>Felhalmozási célú pénzeszköz átvétel ÁH-kívűlről</t>
  </si>
  <si>
    <t>VI.</t>
  </si>
  <si>
    <t>VII.</t>
  </si>
  <si>
    <t>Működési célú hitel felvétele</t>
  </si>
  <si>
    <t>Felhalmozási célú hitel felvétele</t>
  </si>
  <si>
    <t>VIII.</t>
  </si>
  <si>
    <t xml:space="preserve">KIADÁSOK                  </t>
  </si>
  <si>
    <t xml:space="preserve"> </t>
  </si>
  <si>
    <t>kiadási jogcím</t>
  </si>
  <si>
    <t>MŰKÖDÉSI KIADÁSOK</t>
  </si>
  <si>
    <t>Személyi juttatások:</t>
  </si>
  <si>
    <t>3.</t>
  </si>
  <si>
    <t>4.</t>
  </si>
  <si>
    <t>5.</t>
  </si>
  <si>
    <t>6.</t>
  </si>
  <si>
    <t>Támogatás értékű működési kiadások</t>
  </si>
  <si>
    <t>7.</t>
  </si>
  <si>
    <t>Működési célú pénzeszköz átadás államháztáson kívülre</t>
  </si>
  <si>
    <t>8.</t>
  </si>
  <si>
    <t>9.</t>
  </si>
  <si>
    <t>Ellátottak pénzbeli juttatásai</t>
  </si>
  <si>
    <t>10.</t>
  </si>
  <si>
    <t xml:space="preserve">FELHALMOZÁSI KIADÁSOK                                            </t>
  </si>
  <si>
    <t>11.</t>
  </si>
  <si>
    <t>12.</t>
  </si>
  <si>
    <t>13.</t>
  </si>
  <si>
    <t>Felhalmozási célú pénzeszköz átadás ÁH-n kívülre</t>
  </si>
  <si>
    <t>14.</t>
  </si>
  <si>
    <t>Támogatás értékű felhalmozási  kiadások</t>
  </si>
  <si>
    <t>15.</t>
  </si>
  <si>
    <t>16.</t>
  </si>
  <si>
    <t>Általános tartalék</t>
  </si>
  <si>
    <t>17.</t>
  </si>
  <si>
    <t>18.</t>
  </si>
  <si>
    <t>19.</t>
  </si>
  <si>
    <t>20.</t>
  </si>
  <si>
    <t>21.</t>
  </si>
  <si>
    <t>22.</t>
  </si>
  <si>
    <t>23.</t>
  </si>
  <si>
    <t>I.MŰKÖDÉSI BEVÉTELEK ÉS KIADÁSOK</t>
  </si>
  <si>
    <t>BEVÉTELEK MEGNEVEZÉSE:</t>
  </si>
  <si>
    <t>eredeti ei.</t>
  </si>
  <si>
    <t>KIADÁSOK MEGNEVEZÉSE:</t>
  </si>
  <si>
    <t>eredeti</t>
  </si>
  <si>
    <t>1. Személyi juttatások</t>
  </si>
  <si>
    <t>Működési bevételek összesen:</t>
  </si>
  <si>
    <t>Működési kiadások összesen:</t>
  </si>
  <si>
    <t>KIADÁSOK MEGNEVEZÉSE</t>
  </si>
  <si>
    <t>Felhalmozási bevételek összesen:</t>
  </si>
  <si>
    <t>Felhalmozási kiadások összesen:</t>
  </si>
  <si>
    <t>Önkormányzati bevételek összesen:</t>
  </si>
  <si>
    <t>Önkormányzati kiadások összesen:</t>
  </si>
  <si>
    <t xml:space="preserve">FELHALMOZÁSI KIADÁSOK </t>
  </si>
  <si>
    <t>Összesen:</t>
  </si>
  <si>
    <t>Beruházás összesen</t>
  </si>
  <si>
    <t>Beruházások ÁFÁ-ja</t>
  </si>
  <si>
    <t>Felújítások összesen:</t>
  </si>
  <si>
    <t>Felújítások ÁFA-ja</t>
  </si>
  <si>
    <t>Felhalmozás célú pénzeszköz átadás( első lakáshoz jutók támogatása )</t>
  </si>
  <si>
    <t>SZAKFELADAT/ JOGCÍM</t>
  </si>
  <si>
    <t>Létsz.</t>
  </si>
  <si>
    <t>Személyi juttatások</t>
  </si>
  <si>
    <t>M.adót terhelő járulékok</t>
  </si>
  <si>
    <t>Dologi kiadások</t>
  </si>
  <si>
    <t>Támogatás értékű működési kiadás</t>
  </si>
  <si>
    <t>Ellátottak juttatása</t>
  </si>
  <si>
    <t>Munkaadót terhelő járulékok</t>
  </si>
  <si>
    <t xml:space="preserve">Óvodai nevelés </t>
  </si>
  <si>
    <t>Működési célú pénzeszköz átadás áh.kívülre</t>
  </si>
  <si>
    <t>Támogatás és egyéb juttatás</t>
  </si>
  <si>
    <t>Mindösszesen:</t>
  </si>
  <si>
    <t>Rövid lejáratú hitel törlesztés</t>
  </si>
  <si>
    <t>Megnevezés</t>
  </si>
  <si>
    <t>Ellátottak pénzbeli juttatása</t>
  </si>
  <si>
    <t xml:space="preserve">ELŐIRÁNYZAT FELHASZNÁLÁSI ÜTEMTERV </t>
  </si>
  <si>
    <t>JOGCÍMEK</t>
  </si>
  <si>
    <t>ELŐIRÁNYZAT</t>
  </si>
  <si>
    <t xml:space="preserve"> VÁRHATÓ BEVÉTELEK ALAKULÁSA</t>
  </si>
  <si>
    <t>IX.</t>
  </si>
  <si>
    <t>X.</t>
  </si>
  <si>
    <t>XI.</t>
  </si>
  <si>
    <t>XII.</t>
  </si>
  <si>
    <t>előző évi műk.pénzm.</t>
  </si>
  <si>
    <t>előző évi felh.pénzm.</t>
  </si>
  <si>
    <t xml:space="preserve"> VÁRHATÓ KIADÁSOK ALAKULÁSA</t>
  </si>
  <si>
    <t>Dologi és folyó kiadások</t>
  </si>
  <si>
    <t>Műk.célú hitel törlesztése</t>
  </si>
  <si>
    <t>Felhalmozási tartalék</t>
  </si>
  <si>
    <t xml:space="preserve">KIADÁSOK </t>
  </si>
  <si>
    <t>Bevétel - kiadás</t>
  </si>
  <si>
    <t>Az önkormányzat által adott  közvetett támogatások</t>
  </si>
  <si>
    <t>( kedvezmények )</t>
  </si>
  <si>
    <t>ezer forintban</t>
  </si>
  <si>
    <t>Sor-szám</t>
  </si>
  <si>
    <t>Kedvezmény nélkül elérhető bevételek</t>
  </si>
  <si>
    <t>Kedvezmények összege</t>
  </si>
  <si>
    <t>Ellátottak térítési díjának elengedése</t>
  </si>
  <si>
    <t>Ellátottak kártérítésének elengedése</t>
  </si>
  <si>
    <t>Lakásvételár törlesztése</t>
  </si>
  <si>
    <t>Helyi adó kedvezemény</t>
  </si>
  <si>
    <t>Védett épületek</t>
  </si>
  <si>
    <t>Első lakáshoz jutás kedvezménye</t>
  </si>
  <si>
    <t>Helyi támogatás</t>
  </si>
  <si>
    <t>Munkáltatói támogatás</t>
  </si>
  <si>
    <t>Gazdaságfejlesztési céltartalék</t>
  </si>
  <si>
    <t>Nem csatorn. településrészek foly. hulladék száll.</t>
  </si>
  <si>
    <t>Adósságkezelési támogatás</t>
  </si>
  <si>
    <t>Kezességvállalás</t>
  </si>
  <si>
    <t>Egyéb kölcsön elengedés</t>
  </si>
  <si>
    <t>Egyéb kedvezmény</t>
  </si>
  <si>
    <t>24.</t>
  </si>
  <si>
    <t>25.</t>
  </si>
  <si>
    <t>26.</t>
  </si>
  <si>
    <t>27.</t>
  </si>
  <si>
    <t>28.</t>
  </si>
  <si>
    <t>29.</t>
  </si>
  <si>
    <t xml:space="preserve">Összesen: </t>
  </si>
  <si>
    <t>Többéves kihatással járó döntésekből származó kötelezettségek célok szerint , évenkénti bontásban</t>
  </si>
  <si>
    <t>Kötelezettség jogcíme</t>
  </si>
  <si>
    <t>Köt.váll.                        éve</t>
  </si>
  <si>
    <t>Kiadás vonzata évenként</t>
  </si>
  <si>
    <t>Összesen</t>
  </si>
  <si>
    <t>9=(4+5+6+7+8)</t>
  </si>
  <si>
    <t>Működési célú hiteltörlesztés         ( tőke + kamat )</t>
  </si>
  <si>
    <t>Rövid lejáratú működési hitel</t>
  </si>
  <si>
    <t>Felhalmozási célú hiteltörlesztés                                  ( tőke + kamat )</t>
  </si>
  <si>
    <t>Felhalmozás célú hitel</t>
  </si>
  <si>
    <t xml:space="preserve">Beruházás célonként </t>
  </si>
  <si>
    <t xml:space="preserve">Felújítás feladatonként </t>
  </si>
  <si>
    <t>Összesen ( 1+4+7+9 )</t>
  </si>
  <si>
    <t>Polgármesteri Hivatal Tengelic</t>
  </si>
  <si>
    <t>szakfeladat</t>
  </si>
  <si>
    <t>Teljes munkaidős</t>
  </si>
  <si>
    <t>Részmunkaidős</t>
  </si>
  <si>
    <t>Mindössz.</t>
  </si>
  <si>
    <t>száma</t>
  </si>
  <si>
    <t>neve</t>
  </si>
  <si>
    <t>Köztiszt.</t>
  </si>
  <si>
    <t>Közalk.</t>
  </si>
  <si>
    <t>E.bér</t>
  </si>
  <si>
    <t xml:space="preserve">Munkahelyi vendéglátás </t>
  </si>
  <si>
    <t>Önk. igazg.tev.</t>
  </si>
  <si>
    <t>Város és községgazd.</t>
  </si>
  <si>
    <t>Felhalmozási c.hiteltörlesztés</t>
  </si>
  <si>
    <t>mód. Ei.</t>
  </si>
  <si>
    <t>Egyéb sajátos bevételek</t>
  </si>
  <si>
    <t>mód.</t>
  </si>
  <si>
    <t>mód ei.</t>
  </si>
  <si>
    <t>mód ei</t>
  </si>
  <si>
    <t>Központi költségvetési szervtől</t>
  </si>
  <si>
    <t>módosított ei</t>
  </si>
  <si>
    <t>2. mód</t>
  </si>
  <si>
    <t>3. mód</t>
  </si>
  <si>
    <t>Fejezeti kezelésű előirányzat</t>
  </si>
  <si>
    <t>3. sz. mód.</t>
  </si>
  <si>
    <t>3.sz.mód.</t>
  </si>
  <si>
    <t xml:space="preserve"> Munkahelyi vendéglátás </t>
  </si>
  <si>
    <t>Önkormányzat igazgatási tevékenysége összesen:</t>
  </si>
  <si>
    <t xml:space="preserve"> Város és községgazdálkodás összesen:</t>
  </si>
  <si>
    <t>Közvilágítás összesen:</t>
  </si>
  <si>
    <t>Város és községgazdálkodás összesen:</t>
  </si>
  <si>
    <t>Helyi önk. és ktsgv. szerveitől</t>
  </si>
  <si>
    <r>
      <t>II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>FEJLESZTÉSI CÉLÚ BEVÉTELEK ÉS KIADÁSOK</t>
    </r>
  </si>
  <si>
    <t>4. mód</t>
  </si>
  <si>
    <t>Elkülönített állami pénzalapból</t>
  </si>
  <si>
    <t>4. sz. mód</t>
  </si>
  <si>
    <t>4.sz.mód.</t>
  </si>
  <si>
    <t>Pénzügyi befektetések bevételei</t>
  </si>
  <si>
    <t>KÖLTSÉGVETÉSI HIÁNY BELSŐ FINANSZÍROZÁSÁRA SZOLG. PÉNZFORGALOM NÉLKÜLI BEVÉTELEK</t>
  </si>
  <si>
    <t>Működési célra</t>
  </si>
  <si>
    <t>Felhalmozási célra</t>
  </si>
  <si>
    <t>ÉRTÉKPAPÍROK ÉRTÉKESÍTÉSÉNEK BEVÉTELE</t>
  </si>
  <si>
    <t>Cím</t>
  </si>
  <si>
    <t>Alcím</t>
  </si>
  <si>
    <t>KÖLTSÉGVETÉSI TÖBBLET</t>
  </si>
  <si>
    <t>Lakóingatlan bérbeadása</t>
  </si>
  <si>
    <t>Nem lakóingatlan bérbeadása</t>
  </si>
  <si>
    <t>Köztemető</t>
  </si>
  <si>
    <t>Tűzoltás, műszaki mentés</t>
  </si>
  <si>
    <t>Lakosság felkészítése</t>
  </si>
  <si>
    <t>Általános iskolai tanulók nappali rendszerű nevelése</t>
  </si>
  <si>
    <t>Háziorvosi alapellátás</t>
  </si>
  <si>
    <t>Fogorvosi alapellátás</t>
  </si>
  <si>
    <t>Ifjúság-egészségügyi gondozás</t>
  </si>
  <si>
    <t>Rendszeres szociális segély</t>
  </si>
  <si>
    <t>Időskorúak járadéka</t>
  </si>
  <si>
    <t>Lakásfenntartási támogatás</t>
  </si>
  <si>
    <t>Ápolási díj alanyi jogon</t>
  </si>
  <si>
    <t>Ápolási díj méltányossági jogon</t>
  </si>
  <si>
    <t>Rendszeres gyermekvédelmi pénzbeli ellátás</t>
  </si>
  <si>
    <t>Óvodáztatási támogatás</t>
  </si>
  <si>
    <t>Átmeneti segély</t>
  </si>
  <si>
    <t>Temetési segély</t>
  </si>
  <si>
    <t>Rendkívüli gyermekvédelmi támogatás</t>
  </si>
  <si>
    <t>Köztemetés</t>
  </si>
  <si>
    <t>Szociális étkeztetés</t>
  </si>
  <si>
    <t>Falugondnoki, tanyagondnoki szolgáltatás</t>
  </si>
  <si>
    <t>Civil szervezetek működési támogatása</t>
  </si>
  <si>
    <t>Könyvtári szolgáltatások</t>
  </si>
  <si>
    <t>Közművelődési tevékenységek és támogatásuk</t>
  </si>
  <si>
    <t>Sportlétesítmények működtetése fejlesztése</t>
  </si>
  <si>
    <t>Versenysport-tevékenység és támogatása</t>
  </si>
  <si>
    <t xml:space="preserve">2 fő 4 órás </t>
  </si>
  <si>
    <t>1 fő 6 órás</t>
  </si>
  <si>
    <t>1 fő 4 órás</t>
  </si>
  <si>
    <t>1 fő 3 órás</t>
  </si>
  <si>
    <t>Nem fertőző megbetegedések megelőzése</t>
  </si>
  <si>
    <t>Sportlétesítmények működtetése</t>
  </si>
  <si>
    <t xml:space="preserve">Az Európai Úniós támogatással megvalósuló programok, projektek bevételei, kiadásai, valamint </t>
  </si>
  <si>
    <t>az önkormányzaton kívüli projektekhez történő hozzájárulás</t>
  </si>
  <si>
    <t>Források</t>
  </si>
  <si>
    <t>EU-s projekt neve, azonosítója:</t>
  </si>
  <si>
    <t>Saját erő</t>
  </si>
  <si>
    <t xml:space="preserve">     - saját erőből központi támogatás / EU önerő alap/</t>
  </si>
  <si>
    <t>EU-s forrás</t>
  </si>
  <si>
    <t>Társfinanszírozás</t>
  </si>
  <si>
    <t>Hitel</t>
  </si>
  <si>
    <t>Egyéb forrás</t>
  </si>
  <si>
    <t>Források összesen:</t>
  </si>
  <si>
    <t>Kiadások, költségek:</t>
  </si>
  <si>
    <t>Személyi jellegű</t>
  </si>
  <si>
    <t>Beruházások, beszerzések</t>
  </si>
  <si>
    <t>Szolgáltatások igénybevétele</t>
  </si>
  <si>
    <t>Adminisztratív költségek</t>
  </si>
  <si>
    <t>Támogatott neve</t>
  </si>
  <si>
    <t>Hozzájárulás  (e Ft )</t>
  </si>
  <si>
    <t>Sorszám</t>
  </si>
  <si>
    <t>Összeg  (e FT)</t>
  </si>
  <si>
    <t>Polgárőrség Tengelic</t>
  </si>
  <si>
    <t>Nyugdíjasklub Tengeli-Szőlőhegy</t>
  </si>
  <si>
    <t>Tengelici Sportkör</t>
  </si>
  <si>
    <t>Rollecate Kézilabda Egyesület Tengelic</t>
  </si>
  <si>
    <t>Felnövekvő Nemzedékért Alapítvány</t>
  </si>
  <si>
    <t>Horgászegyesület</t>
  </si>
  <si>
    <t>Vöröskereszt</t>
  </si>
  <si>
    <t>Tengelic Községért Alapítvány</t>
  </si>
  <si>
    <t>3T Civil Szervezt</t>
  </si>
  <si>
    <t>4.1</t>
  </si>
  <si>
    <t>4.2</t>
  </si>
  <si>
    <t>Beruházási kiadások ÁFÁ-val</t>
  </si>
  <si>
    <t>3.1</t>
  </si>
  <si>
    <t>2.3.5.</t>
  </si>
  <si>
    <t>Működési támogatások</t>
  </si>
  <si>
    <t>Helyi önkormányzatok kiegészítő támogatása</t>
  </si>
  <si>
    <t>Egyéb működési bevételek</t>
  </si>
  <si>
    <t>Támogatás értékű működési bevételek összesen</t>
  </si>
  <si>
    <t xml:space="preserve">Társadalombiztosítási Alaptól </t>
  </si>
  <si>
    <t>Működési célú pénzeszköz átvétel államháztartáson kívülről</t>
  </si>
  <si>
    <t>Előző évi költségvetési kiegészítések, visszatérülések</t>
  </si>
  <si>
    <t xml:space="preserve">FELHALMOZÁSI BEVÉTELEK </t>
  </si>
  <si>
    <t>Felhalmozási és tőke jellegű bevételek:</t>
  </si>
  <si>
    <t>Önkormányzatok sajátos felhalmozási és tőke bevételei</t>
  </si>
  <si>
    <t>Felhalmozási támogatások</t>
  </si>
  <si>
    <t>Egyéb felhalmozási bevételek:</t>
  </si>
  <si>
    <t>Támogatásértékű felhalmozási bevételek összesen</t>
  </si>
  <si>
    <t>Felhalmozási célú hitel felvétele és kötvénykibocsátás felhalmozási célra</t>
  </si>
  <si>
    <t>Működési célú hitel törlesztése</t>
  </si>
  <si>
    <t>Felhalmozási célú hitel törlesztése</t>
  </si>
  <si>
    <t>Értékpapírok vásárlásának kiadása:</t>
  </si>
  <si>
    <t>Működési célú kiadások</t>
  </si>
  <si>
    <t>Felhalmozási célú kiadások</t>
  </si>
  <si>
    <t>2. Önk. sajátos műk.bevételei</t>
  </si>
  <si>
    <t>1. Felhalmozási és tőke jellegű bevételek</t>
  </si>
  <si>
    <t>2. Felhalmozási támogatások</t>
  </si>
  <si>
    <t>3. Egyéb felhalmozási bevételek</t>
  </si>
  <si>
    <t>4. Felhalmozási pénzmaradvány</t>
  </si>
  <si>
    <t>5. Felhalmozási célú hitel</t>
  </si>
  <si>
    <t>1. Beruházási kiadások ÁFÁ-val</t>
  </si>
  <si>
    <t>2. Felújítási kiadások ÁFÁ-val</t>
  </si>
  <si>
    <t>3. Egyéb felhalmozási kiadások</t>
  </si>
  <si>
    <t>4. Felhalm. célú tartalék</t>
  </si>
  <si>
    <t>5.Felhalmozási célú hitel visszafizetése</t>
  </si>
  <si>
    <t>Beruházási kiadások összesen</t>
  </si>
  <si>
    <t>Felújítási kiadások összesen:</t>
  </si>
  <si>
    <t xml:space="preserve">Felhalmozási célú pénteszköz átadás </t>
  </si>
  <si>
    <t>561000-1</t>
  </si>
  <si>
    <t>Éttermi, mozgó vendéglátás</t>
  </si>
  <si>
    <t>562917-1</t>
  </si>
  <si>
    <t>682001-1</t>
  </si>
  <si>
    <t>682002-1</t>
  </si>
  <si>
    <t>841116-1</t>
  </si>
  <si>
    <t>Országos, települési és ter.kisebbségi önk. választások</t>
  </si>
  <si>
    <t>841126-1</t>
  </si>
  <si>
    <t>841402-1</t>
  </si>
  <si>
    <t>841403-1</t>
  </si>
  <si>
    <t>841907-5</t>
  </si>
  <si>
    <t>Önkormányzatok elszámolásai a költségvetési szervekkel</t>
  </si>
  <si>
    <t>842521-1</t>
  </si>
  <si>
    <t>842532-1</t>
  </si>
  <si>
    <t>851011-1</t>
  </si>
  <si>
    <t>852011-1</t>
  </si>
  <si>
    <t>862101-1</t>
  </si>
  <si>
    <t>862301-1</t>
  </si>
  <si>
    <t>869042-1</t>
  </si>
  <si>
    <t>882111-1</t>
  </si>
  <si>
    <t>882112-1</t>
  </si>
  <si>
    <t>882113-1</t>
  </si>
  <si>
    <t>882115-1</t>
  </si>
  <si>
    <t>882116-1</t>
  </si>
  <si>
    <t>882117-1</t>
  </si>
  <si>
    <t>882118-1</t>
  </si>
  <si>
    <t>Kiegészítő gyermekvédelmi támogatás</t>
  </si>
  <si>
    <t>882119-1</t>
  </si>
  <si>
    <t>882122-1</t>
  </si>
  <si>
    <t>882123-1</t>
  </si>
  <si>
    <t>882124-1</t>
  </si>
  <si>
    <t>882125-1</t>
  </si>
  <si>
    <t>Mozgáskorlátozottak közlekedési támogatása</t>
  </si>
  <si>
    <t>882203-1</t>
  </si>
  <si>
    <t>889921-1</t>
  </si>
  <si>
    <t>889928-1</t>
  </si>
  <si>
    <t>890301-1</t>
  </si>
  <si>
    <t>890441-1</t>
  </si>
  <si>
    <t>890442-1</t>
  </si>
  <si>
    <t>910123-1</t>
  </si>
  <si>
    <t>910501-1</t>
  </si>
  <si>
    <t>931102-1</t>
  </si>
  <si>
    <t>931201-1</t>
  </si>
  <si>
    <t>960302-1</t>
  </si>
  <si>
    <t>1. sz. mód</t>
  </si>
  <si>
    <t>882202-1</t>
  </si>
  <si>
    <t>Közgyógyellátás</t>
  </si>
  <si>
    <t>Dologi kiadások és egyéb folyó kiadások</t>
  </si>
  <si>
    <t>Társadalom-, szociálpolitikai és egyéb juttatás</t>
  </si>
  <si>
    <t xml:space="preserve">Felújítási kiadások ÁFÁ-val </t>
  </si>
  <si>
    <t>Egyéb felhalmozási bevételek</t>
  </si>
  <si>
    <t>Önk.sajásot műk. bev.</t>
  </si>
  <si>
    <t>Felhalmozási és tőke jellegű b.</t>
  </si>
  <si>
    <t>Működési célú pénzesz.átadás ÁH-n kívülre</t>
  </si>
  <si>
    <t>Felh. célú hitel törlesztése</t>
  </si>
  <si>
    <t>2011. elötti kifizetés</t>
  </si>
  <si>
    <t>2013.            után</t>
  </si>
  <si>
    <t>2012.</t>
  </si>
  <si>
    <t>Tengelic Szőlőhegyért Egyesület</t>
  </si>
  <si>
    <t xml:space="preserve">Intézményi működési bevételek: </t>
  </si>
  <si>
    <t>Közhatalmi bevételek</t>
  </si>
  <si>
    <t xml:space="preserve">Működési célú hozam és kamatbevétel </t>
  </si>
  <si>
    <t>Központosított működési célú előirányzatok</t>
  </si>
  <si>
    <t>Központosított fejlesztési előirányzatok</t>
  </si>
  <si>
    <t>Felhalmozási célú támogatási kölcsön visszatérülése</t>
  </si>
  <si>
    <t>Előző évi ( évek )  pénzmaradványának igénybevétele</t>
  </si>
  <si>
    <t>HITELEK FELVÉTELE</t>
  </si>
  <si>
    <t xml:space="preserve">Működési célú hitel felvétele </t>
  </si>
  <si>
    <t>Rövidlejáratú hitelek felvétele</t>
  </si>
  <si>
    <t>1.1.</t>
  </si>
  <si>
    <t>Hosszúlejáratú hitelek felvétele</t>
  </si>
  <si>
    <t>Dologi kiadások  és egyéb folyó kiadások ( kamat nélkül )</t>
  </si>
  <si>
    <t>Működési célú kamatkiadások</t>
  </si>
  <si>
    <t>Működési célú tartalékok, tervezett maradvány</t>
  </si>
  <si>
    <t>Tervezett maradvány</t>
  </si>
  <si>
    <t>Céltartalék</t>
  </si>
  <si>
    <t>Beruházási kiadások ( ÁFÁ-val )</t>
  </si>
  <si>
    <t>Felújítási kiadások ( ÁFÁ-val )</t>
  </si>
  <si>
    <t>Pénzügyi befektetések kiadásai</t>
  </si>
  <si>
    <t>Fejlesztési célú kamatkiadás</t>
  </si>
  <si>
    <t>Felhalmozási célú tartalékok, maradvány</t>
  </si>
  <si>
    <t>KÖLTSÉGVETÉSI KIADÁSOK ÖSSZESEN:</t>
  </si>
  <si>
    <t>Költségvetési többlet felhasználásához kapcsolódó finanszírozási kiadások</t>
  </si>
  <si>
    <t>Rövidlejáratú hitelek törlesztése</t>
  </si>
  <si>
    <t>Hosszúlejáratú hitelek törlesztése</t>
  </si>
  <si>
    <t>2.2.</t>
  </si>
  <si>
    <t>KÖTVÉNYEK BEVÁLTÁSA, VISSZAVÁSÁRLÁSA:</t>
  </si>
  <si>
    <t>KIADÁSOK FŐÖSSZEGE:</t>
  </si>
  <si>
    <t>A</t>
  </si>
  <si>
    <t>B</t>
  </si>
  <si>
    <t xml:space="preserve">HITELEK TÖRLESZTÉSE </t>
  </si>
  <si>
    <t>D</t>
  </si>
  <si>
    <t>E</t>
  </si>
  <si>
    <t>3. Dologi kiadások, egyéb folyó kiadások (kamat nélkül )</t>
  </si>
  <si>
    <t>4. Működési célú kamatkiadások</t>
  </si>
  <si>
    <t>5. Támogatás értékű működési kiadások</t>
  </si>
  <si>
    <t>6. Működési célú pénzeszköz átadás ÁH-n kívülre</t>
  </si>
  <si>
    <t>7. Társadalom, szocpolitikai és egyéb juttatások</t>
  </si>
  <si>
    <t xml:space="preserve">8. Ellátottak pénzbeli juttatása </t>
  </si>
  <si>
    <t>10. Működési célú hitel törlesztése</t>
  </si>
  <si>
    <t>9. Működési célú tartalék</t>
  </si>
  <si>
    <t>Háziorvosi szolgálat</t>
  </si>
  <si>
    <t>Falugondnoki, tanyagondnoki szolgálat</t>
  </si>
  <si>
    <t>Beruházások, felújítások, egyéb felh.</t>
  </si>
  <si>
    <t>1</t>
  </si>
  <si>
    <t>1.2</t>
  </si>
  <si>
    <t>C</t>
  </si>
  <si>
    <t>FINANSZÍROZÁSI KIADÁSOK I.+II.+III.</t>
  </si>
  <si>
    <t>910502-1</t>
  </si>
  <si>
    <t>Közművelődési intézmények, közösségi színterek műk.</t>
  </si>
  <si>
    <t>2. mód.</t>
  </si>
  <si>
    <t>Jármű vásárlás</t>
  </si>
  <si>
    <t>mód. ei</t>
  </si>
  <si>
    <t>3. mód.</t>
  </si>
  <si>
    <t>841173-1</t>
  </si>
  <si>
    <t>Statisztikai tevékenység</t>
  </si>
  <si>
    <t>890443-1</t>
  </si>
  <si>
    <t>1. melléklet az          /2012.(        ) önkormányzati rendelethez</t>
  </si>
  <si>
    <t>4. melléklet az          /2012.(        ) önkormányzati rendelethez</t>
  </si>
  <si>
    <t>2. melléklet az          /2012.(        ) önkormányzati rendelethez</t>
  </si>
  <si>
    <t>Rövid időtartamú közfoglalkoztatás</t>
  </si>
  <si>
    <t>Bérpótló juttatásra jog.hosszabb időt.közfoglalkoztatása</t>
  </si>
  <si>
    <t>Egyéb közfoglalkoztatás</t>
  </si>
  <si>
    <t>2013.</t>
  </si>
  <si>
    <t>2014.</t>
  </si>
  <si>
    <t>2014. után</t>
  </si>
  <si>
    <t>Saját bevétel és adósságot keletkeztető ügyletből eredő fizetési kötelezettség összegei</t>
  </si>
  <si>
    <r>
      <t xml:space="preserve">ÖSSZESEN  </t>
    </r>
    <r>
      <rPr>
        <sz val="10"/>
        <rFont val="Arial CE"/>
        <family val="0"/>
      </rPr>
      <t>7=(3+4+5+6)</t>
    </r>
  </si>
  <si>
    <t>MEGNEVEZÉS</t>
  </si>
  <si>
    <t>Osztalék, koncessziós díjak</t>
  </si>
  <si>
    <t>Díjak, pótlékok, bírságok</t>
  </si>
  <si>
    <t>Tárgyi eszközök, immatreiális javak, vagyoni értékű jogok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</si>
  <si>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</si>
  <si>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</si>
  <si>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</si>
  <si>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( 01+…+07)</t>
  </si>
  <si>
    <t>Saját bevételek (08. sor)  50%-a</t>
  </si>
  <si>
    <t>Előző év(ek)ben keletkezett tárgyévi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</si>
  <si>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</si>
  <si>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</si>
  <si>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</si>
  <si>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</si>
  <si>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</si>
  <si>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</si>
  <si>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</si>
  <si>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(19+…+25)</t>
  </si>
  <si>
    <t>10. melléklet az          /2012.(        ) önkormányzati rendelethez</t>
  </si>
  <si>
    <t>Tengelic Községi Önkormányzat 2012. évi összevont pénzügyi mérlege</t>
  </si>
  <si>
    <t>Áru-és készletértékesítés</t>
  </si>
  <si>
    <t>Nyújtott szolgáltatások ellenértéke</t>
  </si>
  <si>
    <t>Bérleti díj</t>
  </si>
  <si>
    <t>1.5</t>
  </si>
  <si>
    <t>1.6</t>
  </si>
  <si>
    <t>Általános forgalmi adó bevétel</t>
  </si>
  <si>
    <t>1.7</t>
  </si>
  <si>
    <t>1.8</t>
  </si>
  <si>
    <t>1.9</t>
  </si>
  <si>
    <t>Egyéb működési célú bevételek</t>
  </si>
  <si>
    <t>2.1.1</t>
  </si>
  <si>
    <t>2.1.2</t>
  </si>
  <si>
    <t>2.1.3</t>
  </si>
  <si>
    <t xml:space="preserve">Bírságok, díjak, pótlékok </t>
  </si>
  <si>
    <t>2.5</t>
  </si>
  <si>
    <t>Egyéb fizetési kötelezettségből származó bevételek</t>
  </si>
  <si>
    <t>4.3</t>
  </si>
  <si>
    <t>4.4</t>
  </si>
  <si>
    <t>4.5</t>
  </si>
  <si>
    <t>Helyi önk. által fenntartott előadó-művészeti szervezetek támogatása</t>
  </si>
  <si>
    <t>5.1</t>
  </si>
  <si>
    <t>5.1.1</t>
  </si>
  <si>
    <t>5.1.2</t>
  </si>
  <si>
    <t>5.1.3</t>
  </si>
  <si>
    <t>5.1.4</t>
  </si>
  <si>
    <t>5.1.5</t>
  </si>
  <si>
    <t>5.2</t>
  </si>
  <si>
    <t>EU támogatás</t>
  </si>
  <si>
    <t>5.3</t>
  </si>
  <si>
    <t>5.4</t>
  </si>
  <si>
    <t>Előző évi működési célú pénzmaradvány átvétel</t>
  </si>
  <si>
    <t>5.5</t>
  </si>
  <si>
    <t>Működési célú kölcsön visszatérülése</t>
  </si>
  <si>
    <t>Tárgyi eszközök, immateriális javak értékesítése</t>
  </si>
  <si>
    <t>Fejlesztési  támogatások</t>
  </si>
  <si>
    <t>3.2</t>
  </si>
  <si>
    <t>3.3</t>
  </si>
  <si>
    <t>3.4</t>
  </si>
  <si>
    <t>Előző évi felhalmozási célú pénzmaradvány átvétel</t>
  </si>
  <si>
    <t>3.5</t>
  </si>
  <si>
    <t>Felhalmozási célú kölcsön visszatérülése</t>
  </si>
  <si>
    <t>KÖLTSÉGVETÉSI BEVÉTELEK ÖSSZESEN  I.+II.</t>
  </si>
  <si>
    <t>KÖTVÉNYEK KIBOCSÁTÁSÁNAK BEVÉTELE</t>
  </si>
  <si>
    <t>BETÉT VISSZAVONÁSÁBÓL SZÁRMAZÓ BEVÉTEL</t>
  </si>
  <si>
    <t>FINANSZÍROZÁSI BEVÉTELEK ÖSSZESEN: B+C</t>
  </si>
  <si>
    <t>BEVÉTELEK FŐÖSSZEGE: A+B+C</t>
  </si>
  <si>
    <t>Munkaadókat terhelő járulékok és szoc.hozzájárulási adó</t>
  </si>
  <si>
    <t>Társadalom-,  szociálpolitikai kiadások</t>
  </si>
  <si>
    <t>Előző évi működési célú pénzmaradvány átadás</t>
  </si>
  <si>
    <t>Működési célú támogatási kölcsön nyújtása</t>
  </si>
  <si>
    <t>c.</t>
  </si>
  <si>
    <t>a.</t>
  </si>
  <si>
    <t>b.</t>
  </si>
  <si>
    <t xml:space="preserve">EU projektek kiadásai </t>
  </si>
  <si>
    <t>Előző évi fejlesztési célú pénzmaradvány átadás</t>
  </si>
  <si>
    <t>.</t>
  </si>
  <si>
    <t>Felhalmozási célú támogatási kölcsön nyújtása</t>
  </si>
  <si>
    <t xml:space="preserve">IV. </t>
  </si>
  <si>
    <t>BETÉT ELHELYEZÉSE</t>
  </si>
  <si>
    <t>Tengelici Polgármesteri Hivatal 2012. évi összevont pénzügyi mérlege</t>
  </si>
  <si>
    <t>Tengelic Község Önkormányzata 2012. évi összevont pénzügyi mérlege</t>
  </si>
  <si>
    <t>1. Intézményi működési bevételek</t>
  </si>
  <si>
    <t>3. Közhatalmi bevételek</t>
  </si>
  <si>
    <t>4. Működési támogatások</t>
  </si>
  <si>
    <t>5. Egyéb működési bevételek</t>
  </si>
  <si>
    <t>6. Működési célú kölcsön visszatérülése</t>
  </si>
  <si>
    <t>7. Működési célú pénzmaradvány</t>
  </si>
  <si>
    <t>8. Értékpapírok, kötvény kibocsátás bevétele</t>
  </si>
  <si>
    <t>9. Működési célú hitel</t>
  </si>
  <si>
    <t>2. Munkaadókat terh. Járulékok és szoc.hozzájárulási adó</t>
  </si>
  <si>
    <t xml:space="preserve">2012. év </t>
  </si>
  <si>
    <t>MŰKÖDÉSI ÉS FELHALMOZÁSI BEVÉTELEK ÉS KIADÁSOK MÉRLEGE</t>
  </si>
  <si>
    <t xml:space="preserve"> TENGELIC ÖNKORMÁNYZAT BERUHÁZÁSI CÉLÚ KIADÁSAI FELADATONKÉNT, CÉLONKÉNT</t>
  </si>
  <si>
    <t xml:space="preserve"> TENGELIC ÖNKORMÁNYZAT FELÚJÍTÁSI CÉLÚ KIADÁSAI FELADATONKÉNT, CÉLONKÉNT</t>
  </si>
  <si>
    <t>Évek</t>
  </si>
  <si>
    <t>ezer Ft-ban</t>
  </si>
  <si>
    <t>ÖSSZES KÖTELEZETTSÉG</t>
  </si>
  <si>
    <t>Tengelic Községi Önkormányzat adósságot keletkeztető ügyletekből és kezességvállalásokból fennálló kötelezettségei</t>
  </si>
  <si>
    <t>Tengelic Községi Önkormányzat saját bevételeinek részletezése az adósságot keletkeztető ügyletből származó tárgyévi fizetési kötelezettség megállapításához</t>
  </si>
  <si>
    <t>5. melléklet az          /2012.(        ) önkormányzati rendelethez</t>
  </si>
  <si>
    <t>6. melléklet az          /2012.(        ) önkormányzati rendelethez</t>
  </si>
  <si>
    <t>Bevételi jogcímek</t>
  </si>
  <si>
    <t>SAJÁT BEVÉTELEK ÖSSZESEN *</t>
  </si>
  <si>
    <t>2012. évi előirányzat</t>
  </si>
  <si>
    <t>* Az adósságot keletkeztető ügyletekhez történő hozzájárulás részletes szabályairól szóló 353/2011. (XII.31) Korm.rendelet 2.§ (1)</t>
  </si>
  <si>
    <t>7. melléklet az          /2012.(        ) önkormányzati rendelethez</t>
  </si>
  <si>
    <t>Tengelic Községi Önkormányzat 2012. évi adósságot keletkeztető fejlesztési céljai</t>
  </si>
  <si>
    <t>ADÓSSÁGOT KELETKEZTETŐ ÜGYLETEK VÁRHATÓ EGYÜTTES ÖSSZEGE</t>
  </si>
  <si>
    <t>Fejlesztési cél leírása</t>
  </si>
  <si>
    <t>Fejlesztés várható kiadása</t>
  </si>
  <si>
    <t>8. melléklet az          /2012.(        ) önkormányzati rendelethez</t>
  </si>
  <si>
    <t>Önkormányzaton kívüli EU-s projektekhez töténő hozzájárulás 2012.évi előirányzata</t>
  </si>
  <si>
    <t>2013. után</t>
  </si>
  <si>
    <t>TENGELIC KÖZSÉG ÖNKORMÁNYZAT 2012. ÉVI KÖLTSÉGVETÉSI MŰKÖDÉSI KIADÁSAINAK SZAKFELADATONKÉNTI BONTÁSA</t>
  </si>
  <si>
    <t>Fizetési kötelezettség összesen (10+18)</t>
  </si>
  <si>
    <t>Fizetési kötelezettséggel csökkentett saját bevétel (09-26)</t>
  </si>
  <si>
    <t>Ezer forintban!</t>
  </si>
  <si>
    <t>ÖSSZESEN  7=(3+4+5+6)</t>
  </si>
  <si>
    <t>tovább száml szolg.</t>
  </si>
  <si>
    <t>talajt.</t>
  </si>
  <si>
    <t>Költségvetési szervnek folyósított támogatás</t>
  </si>
  <si>
    <t>KIADÁSOK MINDÖSSZESEN:</t>
  </si>
  <si>
    <t>Felügyeleti szervtől kapott támogatás</t>
  </si>
  <si>
    <t>BEVÉTELEK MINDÖSSZESEN:</t>
  </si>
  <si>
    <t>Autó vásárlása</t>
  </si>
  <si>
    <t>Mosogató vásárlás</t>
  </si>
  <si>
    <t>Telek vásárlása</t>
  </si>
  <si>
    <t>3. melléklet az          /2012.(        ) önkormányzati rendelethez</t>
  </si>
  <si>
    <t>Óvoda tető felújítása</t>
  </si>
  <si>
    <t>Orvosi rendelő felújítása</t>
  </si>
  <si>
    <t>2012 év.</t>
  </si>
  <si>
    <t>12. melléklet az          /2012.(        ) önkormányzati rendelethez</t>
  </si>
  <si>
    <t>Intézményi működési bevételek</t>
  </si>
  <si>
    <t>11. melléklet az          /2012.(        ) önkormányzati rendelethez</t>
  </si>
  <si>
    <t>15. melléklet az          /2012.(        ) önkormányzati rendelethez</t>
  </si>
  <si>
    <t>13. melléklet az          /2012.(        ) önkormányzati rendelethez</t>
  </si>
  <si>
    <t>Tengelic Község Önkormányzat alapítványok, társadalmi és egyéb szervek, szervezetek 2012.évi támogatása</t>
  </si>
  <si>
    <t>Nemzetiségi Önkormányzat</t>
  </si>
  <si>
    <t>Rendőrség támogatása</t>
  </si>
  <si>
    <t>2012. év</t>
  </si>
  <si>
    <t>14. melléklet az          /2012.(        ) önkormányzati rendelethez</t>
  </si>
  <si>
    <t>842421-1</t>
  </si>
  <si>
    <t>Közterület rendjének fenntartása</t>
  </si>
  <si>
    <t>869044-1</t>
  </si>
  <si>
    <t>9/a. melléklet az          /2012.(        ) önkormányzati rendelethez</t>
  </si>
  <si>
    <t>Munkahelyi vendéglátás</t>
  </si>
  <si>
    <t>Óvodai nevelés</t>
  </si>
  <si>
    <t>Tengelic Polgármesteri Hivatal jóváhagyott létszámkerete 2012. év</t>
  </si>
  <si>
    <t>Tengelic Önkormányzat jóváhagyott létszámkerete 2012. év</t>
  </si>
  <si>
    <t>TENGELIC KÖZSÉG ÖNKORMÁNYZAT 2012. ÉVI KÖLTSÉGVETÉSI FELHALMOZÁSI KIADÁSAINAK SZAKFELADATONKÉNTI BONTÁSA</t>
  </si>
  <si>
    <t>KÖLTSÉGVETÉSI HIÁNY KÜLSŐ FINANSZÍROZÁSÁRA SZOLG. PÉNZFORGALOM NÉLKÜLI BEVÉTELEK</t>
  </si>
  <si>
    <t>4.6</t>
  </si>
  <si>
    <t>Egyéb központi támogatás</t>
  </si>
  <si>
    <t>Irányítás alá tart.kv.-i szerv működ.támogatása</t>
  </si>
  <si>
    <t>1. melléklet az 3./2012.(II.16.) önkormányzati rendelethez</t>
  </si>
  <si>
    <t>9. melléklet az 3./2012.(II.16.) önkormányzati rendelethez</t>
  </si>
  <si>
    <t>10. melléklet az 3./2012.(II.16.) önkormányzati rendelethez</t>
  </si>
  <si>
    <t>2. melléklet az 3./2012.(II.16.) önkormányzati rendelethez</t>
  </si>
  <si>
    <t>1. mód</t>
  </si>
  <si>
    <t>mód.ei.</t>
  </si>
  <si>
    <t>4 . melléklet az          /2012.(        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</si>
</sst>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2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3" fontId="9" fillId="0" borderId="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9" fillId="0" borderId="16" xfId="0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0" fillId="0" borderId="1" xfId="0" applyNumberFormat="1" applyBorder="1" applyAlignment="1">
      <alignment/>
    </xf>
    <xf numFmtId="0" fontId="9" fillId="0" borderId="16" xfId="0" applyFont="1" applyFill="1" applyBorder="1" applyAlignment="1">
      <alignment vertical="center"/>
    </xf>
    <xf numFmtId="3" fontId="9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26" xfId="0" applyFont="1" applyFill="1" applyBorder="1" applyAlignment="1">
      <alignment vertical="center"/>
    </xf>
    <xf numFmtId="0" fontId="0" fillId="0" borderId="9" xfId="0" applyBorder="1" applyAlignment="1">
      <alignment/>
    </xf>
    <xf numFmtId="3" fontId="0" fillId="0" borderId="7" xfId="0" applyNumberFormat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3" fontId="4" fillId="0" borderId="37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3" fontId="4" fillId="0" borderId="40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32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32" xfId="0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3" fontId="4" fillId="0" borderId="4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0" fontId="4" fillId="0" borderId="45" xfId="0" applyFont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7" fillId="2" borderId="46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7" fillId="0" borderId="4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/>
    </xf>
    <xf numFmtId="49" fontId="7" fillId="0" borderId="56" xfId="0" applyNumberFormat="1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3" fontId="7" fillId="0" borderId="46" xfId="0" applyNumberFormat="1" applyFont="1" applyFill="1" applyBorder="1" applyAlignment="1">
      <alignment/>
    </xf>
    <xf numFmtId="10" fontId="7" fillId="0" borderId="46" xfId="0" applyNumberFormat="1" applyFont="1" applyFill="1" applyBorder="1" applyAlignment="1">
      <alignment horizontal="center"/>
    </xf>
    <xf numFmtId="0" fontId="4" fillId="0" borderId="64" xfId="0" applyFont="1" applyBorder="1" applyAlignment="1">
      <alignment/>
    </xf>
    <xf numFmtId="3" fontId="4" fillId="0" borderId="44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7" xfId="0" applyFont="1" applyBorder="1" applyAlignment="1">
      <alignment horizontal="left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0" fillId="0" borderId="72" xfId="0" applyBorder="1" applyAlignment="1">
      <alignment/>
    </xf>
    <xf numFmtId="3" fontId="0" fillId="0" borderId="7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71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57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73" xfId="0" applyFont="1" applyBorder="1" applyAlignment="1">
      <alignment/>
    </xf>
    <xf numFmtId="3" fontId="4" fillId="0" borderId="68" xfId="0" applyNumberFormat="1" applyFont="1" applyBorder="1" applyAlignment="1">
      <alignment horizontal="right"/>
    </xf>
    <xf numFmtId="0" fontId="4" fillId="0" borderId="74" xfId="0" applyFont="1" applyBorder="1" applyAlignment="1">
      <alignment/>
    </xf>
    <xf numFmtId="3" fontId="4" fillId="0" borderId="75" xfId="0" applyNumberFormat="1" applyFont="1" applyBorder="1" applyAlignment="1">
      <alignment horizontal="right"/>
    </xf>
    <xf numFmtId="0" fontId="4" fillId="0" borderId="76" xfId="0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" fillId="0" borderId="7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78" xfId="0" applyFont="1" applyBorder="1" applyAlignment="1">
      <alignment/>
    </xf>
    <xf numFmtId="0" fontId="7" fillId="0" borderId="79" xfId="0" applyFont="1" applyBorder="1" applyAlignment="1">
      <alignment/>
    </xf>
    <xf numFmtId="0" fontId="4" fillId="0" borderId="80" xfId="0" applyFont="1" applyBorder="1" applyAlignment="1">
      <alignment horizontal="center"/>
    </xf>
    <xf numFmtId="0" fontId="4" fillId="0" borderId="78" xfId="0" applyFont="1" applyBorder="1" applyAlignment="1">
      <alignment/>
    </xf>
    <xf numFmtId="0" fontId="7" fillId="0" borderId="81" xfId="0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1" fontId="7" fillId="2" borderId="50" xfId="0" applyNumberFormat="1" applyFont="1" applyFill="1" applyBorder="1" applyAlignment="1">
      <alignment horizontal="right"/>
    </xf>
    <xf numFmtId="1" fontId="4" fillId="2" borderId="17" xfId="0" applyNumberFormat="1" applyFont="1" applyFill="1" applyBorder="1" applyAlignment="1">
      <alignment horizontal="right"/>
    </xf>
    <xf numFmtId="1" fontId="4" fillId="2" borderId="31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right" vertical="center"/>
    </xf>
    <xf numFmtId="16" fontId="7" fillId="0" borderId="82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37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/>
    </xf>
    <xf numFmtId="0" fontId="15" fillId="2" borderId="9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left"/>
    </xf>
    <xf numFmtId="0" fontId="4" fillId="2" borderId="76" xfId="0" applyFont="1" applyFill="1" applyBorder="1" applyAlignment="1">
      <alignment horizontal="left"/>
    </xf>
    <xf numFmtId="0" fontId="7" fillId="2" borderId="8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0" fontId="7" fillId="0" borderId="47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/>
    </xf>
    <xf numFmtId="0" fontId="7" fillId="0" borderId="18" xfId="0" applyFont="1" applyBorder="1" applyAlignment="1">
      <alignment vertical="center"/>
    </xf>
    <xf numFmtId="0" fontId="4" fillId="0" borderId="8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7" fillId="0" borderId="65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9" xfId="0" applyFont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7" fillId="0" borderId="3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4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7" fillId="0" borderId="8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4" fillId="0" borderId="50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0" fontId="7" fillId="0" borderId="9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4" fillId="0" borderId="21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4" fillId="0" borderId="9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8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0" fontId="4" fillId="0" borderId="89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/>
    </xf>
    <xf numFmtId="0" fontId="2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0" fontId="2" fillId="0" borderId="70" xfId="0" applyFont="1" applyBorder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64" fontId="4" fillId="0" borderId="52" xfId="0" applyNumberFormat="1" applyFont="1" applyFill="1" applyBorder="1" applyAlignment="1">
      <alignment vertical="center"/>
    </xf>
    <xf numFmtId="3" fontId="7" fillId="0" borderId="85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0" fontId="7" fillId="0" borderId="91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3" fontId="7" fillId="0" borderId="75" xfId="0" applyNumberFormat="1" applyFont="1" applyFill="1" applyBorder="1" applyAlignment="1">
      <alignment/>
    </xf>
    <xf numFmtId="3" fontId="7" fillId="0" borderId="75" xfId="0" applyNumberFormat="1" applyFont="1" applyFill="1" applyBorder="1" applyAlignment="1">
      <alignment horizontal="right"/>
    </xf>
    <xf numFmtId="0" fontId="0" fillId="0" borderId="79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18" fillId="0" borderId="93" xfId="0" applyFont="1" applyBorder="1" applyAlignment="1">
      <alignment wrapText="1"/>
    </xf>
    <xf numFmtId="0" fontId="2" fillId="0" borderId="9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95" xfId="0" applyBorder="1" applyAlignment="1">
      <alignment horizontal="center"/>
    </xf>
    <xf numFmtId="0" fontId="17" fillId="0" borderId="60" xfId="0" applyFont="1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 horizontal="center"/>
    </xf>
    <xf numFmtId="0" fontId="17" fillId="0" borderId="61" xfId="0" applyFont="1" applyBorder="1" applyAlignment="1">
      <alignment/>
    </xf>
    <xf numFmtId="0" fontId="0" fillId="0" borderId="98" xfId="0" applyBorder="1" applyAlignment="1">
      <alignment/>
    </xf>
    <xf numFmtId="0" fontId="17" fillId="0" borderId="61" xfId="0" applyFont="1" applyBorder="1" applyAlignment="1">
      <alignment wrapText="1"/>
    </xf>
    <xf numFmtId="0" fontId="0" fillId="0" borderId="99" xfId="0" applyBorder="1" applyAlignment="1">
      <alignment horizontal="center"/>
    </xf>
    <xf numFmtId="0" fontId="17" fillId="0" borderId="62" xfId="0" applyFont="1" applyBorder="1" applyAlignment="1">
      <alignment/>
    </xf>
    <xf numFmtId="0" fontId="0" fillId="0" borderId="100" xfId="0" applyBorder="1" applyAlignment="1">
      <alignment/>
    </xf>
    <xf numFmtId="0" fontId="2" fillId="0" borderId="0" xfId="0" applyFont="1" applyAlignment="1">
      <alignment vertical="center"/>
    </xf>
    <xf numFmtId="0" fontId="0" fillId="0" borderId="9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18" fillId="0" borderId="62" xfId="0" applyFont="1" applyBorder="1" applyAlignment="1">
      <alignment wrapText="1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96" xfId="0" applyBorder="1" applyAlignment="1">
      <alignment horizontal="center"/>
    </xf>
    <xf numFmtId="0" fontId="17" fillId="0" borderId="97" xfId="0" applyFont="1" applyBorder="1" applyAlignment="1">
      <alignment/>
    </xf>
    <xf numFmtId="0" fontId="17" fillId="0" borderId="97" xfId="0" applyFont="1" applyBorder="1" applyAlignment="1">
      <alignment wrapText="1"/>
    </xf>
    <xf numFmtId="0" fontId="18" fillId="0" borderId="97" xfId="0" applyFont="1" applyBorder="1" applyAlignment="1">
      <alignment wrapText="1"/>
    </xf>
    <xf numFmtId="0" fontId="2" fillId="0" borderId="97" xfId="0" applyFont="1" applyBorder="1" applyAlignment="1">
      <alignment wrapText="1"/>
    </xf>
    <xf numFmtId="0" fontId="0" fillId="0" borderId="97" xfId="0" applyBorder="1" applyAlignment="1">
      <alignment/>
    </xf>
    <xf numFmtId="0" fontId="0" fillId="0" borderId="61" xfId="0" applyFont="1" applyBorder="1" applyAlignment="1">
      <alignment horizontal="center" vertical="center"/>
    </xf>
    <xf numFmtId="0" fontId="2" fillId="0" borderId="99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3" fontId="0" fillId="0" borderId="96" xfId="0" applyNumberFormat="1" applyBorder="1" applyAlignment="1">
      <alignment horizontal="center"/>
    </xf>
    <xf numFmtId="3" fontId="0" fillId="0" borderId="98" xfId="0" applyNumberFormat="1" applyBorder="1" applyAlignment="1">
      <alignment horizontal="center"/>
    </xf>
    <xf numFmtId="3" fontId="2" fillId="0" borderId="100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2" fillId="0" borderId="98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01" xfId="0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102" xfId="0" applyBorder="1" applyAlignment="1">
      <alignment horizontal="center"/>
    </xf>
    <xf numFmtId="3" fontId="0" fillId="0" borderId="102" xfId="0" applyNumberForma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3" fontId="4" fillId="0" borderId="103" xfId="0" applyNumberFormat="1" applyFont="1" applyFill="1" applyBorder="1" applyAlignment="1">
      <alignment horizontal="center"/>
    </xf>
    <xf numFmtId="3" fontId="4" fillId="0" borderId="103" xfId="0" applyNumberFormat="1" applyFont="1" applyBorder="1" applyAlignment="1">
      <alignment horizontal="center"/>
    </xf>
    <xf numFmtId="3" fontId="7" fillId="0" borderId="79" xfId="0" applyNumberFormat="1" applyFont="1" applyBorder="1" applyAlignment="1">
      <alignment horizont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7" fillId="0" borderId="21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46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" fontId="4" fillId="0" borderId="38" xfId="0" applyNumberFormat="1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04" xfId="0" applyBorder="1" applyAlignment="1">
      <alignment/>
    </xf>
    <xf numFmtId="0" fontId="2" fillId="0" borderId="78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3" fontId="0" fillId="0" borderId="70" xfId="0" applyNumberFormat="1" applyBorder="1" applyAlignment="1">
      <alignment horizontal="center"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2" fillId="0" borderId="108" xfId="0" applyFont="1" applyBorder="1" applyAlignment="1">
      <alignment horizontal="center" vertical="center" wrapText="1"/>
    </xf>
    <xf numFmtId="0" fontId="0" fillId="0" borderId="103" xfId="0" applyBorder="1" applyAlignment="1">
      <alignment vertical="center"/>
    </xf>
    <xf numFmtId="0" fontId="0" fillId="0" borderId="0" xfId="0" applyAlignment="1">
      <alignment/>
    </xf>
    <xf numFmtId="0" fontId="2" fillId="0" borderId="70" xfId="0" applyFont="1" applyBorder="1" applyAlignment="1">
      <alignment/>
    </xf>
    <xf numFmtId="3" fontId="2" fillId="0" borderId="70" xfId="0" applyNumberFormat="1" applyFont="1" applyBorder="1" applyAlignment="1">
      <alignment horizontal="center"/>
    </xf>
    <xf numFmtId="0" fontId="2" fillId="0" borderId="109" xfId="0" applyFont="1" applyBorder="1" applyAlignment="1">
      <alignment vertical="center" wrapText="1"/>
    </xf>
    <xf numFmtId="0" fontId="2" fillId="0" borderId="110" xfId="0" applyFont="1" applyBorder="1" applyAlignment="1">
      <alignment vertical="center" wrapText="1"/>
    </xf>
    <xf numFmtId="0" fontId="2" fillId="0" borderId="111" xfId="0" applyFont="1" applyBorder="1" applyAlignment="1">
      <alignment vertical="center"/>
    </xf>
    <xf numFmtId="0" fontId="2" fillId="0" borderId="112" xfId="0" applyFont="1" applyBorder="1" applyAlignment="1">
      <alignment vertical="center"/>
    </xf>
    <xf numFmtId="0" fontId="2" fillId="0" borderId="101" xfId="0" applyFont="1" applyBorder="1" applyAlignment="1">
      <alignment horizontal="center" wrapText="1"/>
    </xf>
    <xf numFmtId="0" fontId="2" fillId="0" borderId="113" xfId="0" applyFont="1" applyBorder="1" applyAlignment="1">
      <alignment horizontal="center" wrapText="1"/>
    </xf>
    <xf numFmtId="0" fontId="2" fillId="0" borderId="114" xfId="0" applyFont="1" applyBorder="1" applyAlignment="1">
      <alignment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3" fontId="4" fillId="0" borderId="40" xfId="0" applyNumberFormat="1" applyFont="1" applyFill="1" applyBorder="1" applyAlignment="1">
      <alignment horizontal="right" vertical="center" wrapText="1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89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/>
    </xf>
    <xf numFmtId="0" fontId="0" fillId="0" borderId="74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74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01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2" fillId="0" borderId="79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16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1" xfId="0" applyFont="1" applyBorder="1" applyAlignment="1">
      <alignment/>
    </xf>
    <xf numFmtId="0" fontId="2" fillId="0" borderId="96" xfId="0" applyFont="1" applyBorder="1" applyAlignment="1">
      <alignment vertical="center" wrapText="1"/>
    </xf>
    <xf numFmtId="0" fontId="2" fillId="0" borderId="98" xfId="0" applyFont="1" applyBorder="1" applyAlignment="1">
      <alignment vertical="center" wrapText="1"/>
    </xf>
    <xf numFmtId="0" fontId="2" fillId="0" borderId="100" xfId="0" applyFont="1" applyBorder="1" applyAlignment="1">
      <alignment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80" xfId="0" applyFont="1" applyFill="1" applyBorder="1" applyAlignment="1">
      <alignment/>
    </xf>
    <xf numFmtId="0" fontId="4" fillId="0" borderId="103" xfId="0" applyFont="1" applyFill="1" applyBorder="1" applyAlignment="1">
      <alignment/>
    </xf>
    <xf numFmtId="0" fontId="4" fillId="0" borderId="8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3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81" xfId="0" applyFont="1" applyBorder="1" applyAlignment="1">
      <alignment/>
    </xf>
    <xf numFmtId="0" fontId="7" fillId="0" borderId="79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120" xfId="0" applyFont="1" applyBorder="1" applyAlignment="1">
      <alignment/>
    </xf>
    <xf numFmtId="0" fontId="0" fillId="0" borderId="63" xfId="0" applyBorder="1" applyAlignment="1">
      <alignment/>
    </xf>
    <xf numFmtId="0" fontId="0" fillId="0" borderId="12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2"/>
  <sheetViews>
    <sheetView view="pageBreakPreview" zoomScale="80" zoomScaleSheetLayoutView="80" workbookViewId="0" topLeftCell="A416">
      <pane xSplit="3" topLeftCell="D1" activePane="topRight" state="frozen"/>
      <selection pane="topLeft" activeCell="A121" sqref="A121"/>
      <selection pane="topRight" activeCell="C395" sqref="C395"/>
    </sheetView>
  </sheetViews>
  <sheetFormatPr defaultColWidth="9.00390625" defaultRowHeight="17.25" customHeight="1"/>
  <cols>
    <col min="1" max="1" width="6.75390625" style="117" customWidth="1"/>
    <col min="2" max="2" width="7.75390625" style="217" customWidth="1"/>
    <col min="3" max="3" width="64.625" style="117" customWidth="1"/>
    <col min="4" max="6" width="11.375" style="117" customWidth="1"/>
    <col min="7" max="7" width="9.00390625" style="117" hidden="1" customWidth="1"/>
    <col min="8" max="8" width="10.125" style="415" hidden="1" customWidth="1"/>
    <col min="9" max="9" width="9.00390625" style="117" hidden="1" customWidth="1"/>
    <col min="10" max="10" width="10.125" style="415" hidden="1" customWidth="1"/>
    <col min="11" max="11" width="10.625" style="117" hidden="1" customWidth="1"/>
    <col min="12" max="12" width="10.125" style="117" hidden="1" customWidth="1"/>
    <col min="13" max="16384" width="9.125" style="117" customWidth="1"/>
  </cols>
  <sheetData>
    <row r="1" ht="17.25" customHeight="1">
      <c r="A1" s="117" t="s">
        <v>433</v>
      </c>
    </row>
    <row r="2" ht="17.25" customHeight="1">
      <c r="A2" s="117" t="s">
        <v>598</v>
      </c>
    </row>
    <row r="3" spans="1:12" ht="12.75" customHeight="1">
      <c r="A3" s="118"/>
      <c r="B3" s="119"/>
      <c r="C3" s="118"/>
      <c r="D3" s="118"/>
      <c r="E3" s="118"/>
      <c r="F3" s="118"/>
      <c r="G3" s="118"/>
      <c r="H3" s="413"/>
      <c r="I3" s="118"/>
      <c r="J3" s="413"/>
      <c r="K3" s="118"/>
      <c r="L3" s="118"/>
    </row>
    <row r="4" spans="1:12" ht="17.25" customHeight="1" hidden="1">
      <c r="A4" s="118"/>
      <c r="B4" s="119"/>
      <c r="C4" s="118"/>
      <c r="D4" s="118"/>
      <c r="E4" s="118"/>
      <c r="F4" s="118"/>
      <c r="G4" s="118"/>
      <c r="H4" s="413"/>
      <c r="I4" s="118"/>
      <c r="J4" s="413"/>
      <c r="K4" s="118"/>
      <c r="L4" s="118"/>
    </row>
    <row r="5" spans="1:4" ht="17.25" customHeight="1">
      <c r="A5" s="646" t="s">
        <v>463</v>
      </c>
      <c r="B5" s="646"/>
      <c r="C5" s="646"/>
      <c r="D5" s="646"/>
    </row>
    <row r="6" spans="1:12" ht="17.25" customHeight="1">
      <c r="A6" s="118"/>
      <c r="B6" s="119"/>
      <c r="C6" s="120"/>
      <c r="D6" s="120"/>
      <c r="E6" s="120"/>
      <c r="F6" s="120"/>
      <c r="G6" s="120"/>
      <c r="H6" s="413"/>
      <c r="I6" s="120"/>
      <c r="J6" s="413"/>
      <c r="K6" s="120"/>
      <c r="L6" s="120"/>
    </row>
    <row r="7" spans="1:10" ht="17.25" customHeight="1" thickBot="1">
      <c r="A7" s="647" t="s">
        <v>0</v>
      </c>
      <c r="B7" s="647"/>
      <c r="C7" s="647"/>
      <c r="D7" s="647"/>
      <c r="E7" s="648"/>
      <c r="F7" s="648"/>
      <c r="G7" s="649"/>
      <c r="H7" s="649"/>
      <c r="I7" s="649"/>
      <c r="J7" s="117"/>
    </row>
    <row r="8" spans="1:12" ht="17.25" customHeight="1" thickBot="1">
      <c r="A8" s="289" t="s">
        <v>1</v>
      </c>
      <c r="B8" s="290"/>
      <c r="C8" s="397" t="s">
        <v>2</v>
      </c>
      <c r="D8" s="116" t="s">
        <v>3</v>
      </c>
      <c r="E8" s="116" t="s">
        <v>602</v>
      </c>
      <c r="F8" s="116" t="s">
        <v>603</v>
      </c>
      <c r="G8" s="116" t="s">
        <v>192</v>
      </c>
      <c r="H8" s="414" t="s">
        <v>185</v>
      </c>
      <c r="I8" s="116" t="s">
        <v>193</v>
      </c>
      <c r="J8" s="414" t="s">
        <v>185</v>
      </c>
      <c r="K8" s="116" t="s">
        <v>204</v>
      </c>
      <c r="L8" s="116" t="s">
        <v>185</v>
      </c>
    </row>
    <row r="9" spans="1:12" s="124" customFormat="1" ht="17.25" customHeight="1" thickBot="1">
      <c r="A9" s="121">
        <v>1</v>
      </c>
      <c r="B9" s="122" t="s">
        <v>4</v>
      </c>
      <c r="C9" s="381" t="s">
        <v>5</v>
      </c>
      <c r="D9" s="291">
        <f aca="true" t="shared" si="0" ref="D9:J19">D152+D297</f>
        <v>233361</v>
      </c>
      <c r="E9" s="291">
        <f t="shared" si="0"/>
        <v>3575</v>
      </c>
      <c r="F9" s="291">
        <f t="shared" si="0"/>
        <v>236936</v>
      </c>
      <c r="G9" s="371">
        <f t="shared" si="0"/>
        <v>350</v>
      </c>
      <c r="H9" s="371">
        <f t="shared" si="0"/>
        <v>58106</v>
      </c>
      <c r="I9" s="371">
        <f t="shared" si="0"/>
        <v>16</v>
      </c>
      <c r="J9" s="371">
        <f t="shared" si="0"/>
        <v>58122</v>
      </c>
      <c r="K9" s="123">
        <f>K10+K20</f>
        <v>0</v>
      </c>
      <c r="L9" s="123">
        <f>L10+L20</f>
        <v>0</v>
      </c>
    </row>
    <row r="10" spans="1:12" ht="17.25" customHeight="1" thickBot="1">
      <c r="A10" s="344">
        <v>2</v>
      </c>
      <c r="B10" s="142" t="s">
        <v>6</v>
      </c>
      <c r="C10" s="602" t="s">
        <v>375</v>
      </c>
      <c r="D10" s="573">
        <f t="shared" si="0"/>
        <v>57418</v>
      </c>
      <c r="E10" s="573">
        <f t="shared" si="0"/>
        <v>0</v>
      </c>
      <c r="F10" s="573">
        <f t="shared" si="0"/>
        <v>57418</v>
      </c>
      <c r="G10" s="371">
        <f t="shared" si="0"/>
        <v>0</v>
      </c>
      <c r="H10" s="371">
        <f t="shared" si="0"/>
        <v>0</v>
      </c>
      <c r="I10" s="371">
        <f t="shared" si="0"/>
        <v>0</v>
      </c>
      <c r="J10" s="371">
        <f t="shared" si="0"/>
        <v>0</v>
      </c>
      <c r="K10" s="228">
        <f aca="true" t="shared" si="1" ref="K10:L19">K153+K298</f>
        <v>0</v>
      </c>
      <c r="L10" s="228">
        <f t="shared" si="1"/>
        <v>0</v>
      </c>
    </row>
    <row r="11" spans="1:12" ht="17.25" customHeight="1">
      <c r="A11" s="131">
        <v>3</v>
      </c>
      <c r="B11" s="135" t="s">
        <v>7</v>
      </c>
      <c r="C11" s="492" t="s">
        <v>464</v>
      </c>
      <c r="D11" s="136">
        <f t="shared" si="0"/>
        <v>0</v>
      </c>
      <c r="E11" s="136">
        <f t="shared" si="0"/>
        <v>0</v>
      </c>
      <c r="F11" s="136">
        <f t="shared" si="0"/>
        <v>0</v>
      </c>
      <c r="G11" s="375">
        <f t="shared" si="0"/>
        <v>0</v>
      </c>
      <c r="H11" s="375">
        <f t="shared" si="0"/>
        <v>0</v>
      </c>
      <c r="I11" s="375">
        <f t="shared" si="0"/>
        <v>0</v>
      </c>
      <c r="J11" s="375">
        <f t="shared" si="0"/>
        <v>0</v>
      </c>
      <c r="K11" s="126">
        <f t="shared" si="1"/>
        <v>0</v>
      </c>
      <c r="L11" s="126">
        <f t="shared" si="1"/>
        <v>0</v>
      </c>
    </row>
    <row r="12" spans="1:12" ht="17.25" customHeight="1">
      <c r="A12" s="330">
        <v>4</v>
      </c>
      <c r="B12" s="125" t="s">
        <v>421</v>
      </c>
      <c r="C12" s="398" t="s">
        <v>465</v>
      </c>
      <c r="D12" s="126">
        <f t="shared" si="0"/>
        <v>35353</v>
      </c>
      <c r="E12" s="126">
        <f t="shared" si="0"/>
        <v>0</v>
      </c>
      <c r="F12" s="126">
        <f t="shared" si="0"/>
        <v>35353</v>
      </c>
      <c r="G12" s="372" t="e">
        <f t="shared" si="0"/>
        <v>#VALUE!</v>
      </c>
      <c r="H12" s="372" t="e">
        <f t="shared" si="0"/>
        <v>#VALUE!</v>
      </c>
      <c r="I12" s="372" t="e">
        <f t="shared" si="0"/>
        <v>#VALUE!</v>
      </c>
      <c r="J12" s="372" t="e">
        <f t="shared" si="0"/>
        <v>#VALUE!</v>
      </c>
      <c r="K12" s="126" t="e">
        <f t="shared" si="1"/>
        <v>#VALUE!</v>
      </c>
      <c r="L12" s="126" t="e">
        <f t="shared" si="1"/>
        <v>#VALUE!</v>
      </c>
    </row>
    <row r="13" spans="1:12" ht="17.25" customHeight="1">
      <c r="A13" s="330">
        <v>5</v>
      </c>
      <c r="B13" s="125" t="s">
        <v>11</v>
      </c>
      <c r="C13" s="383" t="s">
        <v>466</v>
      </c>
      <c r="D13" s="126">
        <f t="shared" si="0"/>
        <v>3155</v>
      </c>
      <c r="E13" s="126">
        <f t="shared" si="0"/>
        <v>0</v>
      </c>
      <c r="F13" s="126">
        <f t="shared" si="0"/>
        <v>3155</v>
      </c>
      <c r="G13" s="372">
        <f t="shared" si="0"/>
        <v>350</v>
      </c>
      <c r="H13" s="372">
        <f t="shared" si="0"/>
        <v>58106</v>
      </c>
      <c r="I13" s="372">
        <f t="shared" si="0"/>
        <v>16</v>
      </c>
      <c r="J13" s="372">
        <f t="shared" si="0"/>
        <v>58122</v>
      </c>
      <c r="K13" s="126">
        <f t="shared" si="1"/>
        <v>0</v>
      </c>
      <c r="L13" s="126">
        <f t="shared" si="1"/>
        <v>0</v>
      </c>
    </row>
    <row r="14" spans="1:12" ht="17.25" customHeight="1">
      <c r="A14" s="330">
        <v>6</v>
      </c>
      <c r="B14" s="125" t="s">
        <v>12</v>
      </c>
      <c r="C14" s="383" t="s">
        <v>9</v>
      </c>
      <c r="D14" s="126">
        <f t="shared" si="0"/>
        <v>4200</v>
      </c>
      <c r="E14" s="126">
        <f t="shared" si="0"/>
        <v>0</v>
      </c>
      <c r="F14" s="126">
        <f t="shared" si="0"/>
        <v>4200</v>
      </c>
      <c r="G14" s="372">
        <f t="shared" si="0"/>
        <v>0</v>
      </c>
      <c r="H14" s="372">
        <f t="shared" si="0"/>
        <v>0</v>
      </c>
      <c r="I14" s="372">
        <f t="shared" si="0"/>
        <v>0</v>
      </c>
      <c r="J14" s="372">
        <f t="shared" si="0"/>
        <v>0</v>
      </c>
      <c r="K14" s="126">
        <f t="shared" si="1"/>
        <v>0</v>
      </c>
      <c r="L14" s="126">
        <f t="shared" si="1"/>
        <v>0</v>
      </c>
    </row>
    <row r="15" spans="1:12" ht="17.25" customHeight="1">
      <c r="A15" s="330">
        <v>7</v>
      </c>
      <c r="B15" s="125" t="s">
        <v>467</v>
      </c>
      <c r="C15" s="398" t="s">
        <v>10</v>
      </c>
      <c r="D15" s="126">
        <f t="shared" si="0"/>
        <v>1500</v>
      </c>
      <c r="E15" s="126">
        <f t="shared" si="0"/>
        <v>0</v>
      </c>
      <c r="F15" s="126">
        <f t="shared" si="0"/>
        <v>1500</v>
      </c>
      <c r="G15" s="372">
        <f t="shared" si="0"/>
        <v>0</v>
      </c>
      <c r="H15" s="372">
        <f t="shared" si="0"/>
        <v>0</v>
      </c>
      <c r="I15" s="372">
        <f t="shared" si="0"/>
        <v>0</v>
      </c>
      <c r="J15" s="372">
        <f t="shared" si="0"/>
        <v>0</v>
      </c>
      <c r="K15" s="126">
        <f t="shared" si="1"/>
        <v>0</v>
      </c>
      <c r="L15" s="126">
        <f t="shared" si="1"/>
        <v>0</v>
      </c>
    </row>
    <row r="16" spans="1:12" ht="17.25" customHeight="1">
      <c r="A16" s="330">
        <v>8</v>
      </c>
      <c r="B16" s="125" t="s">
        <v>468</v>
      </c>
      <c r="C16" s="383" t="s">
        <v>469</v>
      </c>
      <c r="D16" s="126">
        <f t="shared" si="0"/>
        <v>11043</v>
      </c>
      <c r="E16" s="126">
        <f t="shared" si="0"/>
        <v>0</v>
      </c>
      <c r="F16" s="126">
        <f t="shared" si="0"/>
        <v>11043</v>
      </c>
      <c r="G16" s="372">
        <f t="shared" si="0"/>
        <v>0</v>
      </c>
      <c r="H16" s="372">
        <f t="shared" si="0"/>
        <v>0</v>
      </c>
      <c r="I16" s="372">
        <f t="shared" si="0"/>
        <v>0</v>
      </c>
      <c r="J16" s="372">
        <f t="shared" si="0"/>
        <v>0</v>
      </c>
      <c r="K16" s="126">
        <f t="shared" si="1"/>
        <v>0</v>
      </c>
      <c r="L16" s="126">
        <f t="shared" si="1"/>
        <v>0</v>
      </c>
    </row>
    <row r="17" spans="1:12" ht="17.25" customHeight="1">
      <c r="A17" s="330">
        <v>9</v>
      </c>
      <c r="B17" s="125" t="s">
        <v>470</v>
      </c>
      <c r="C17" s="383" t="s">
        <v>186</v>
      </c>
      <c r="D17" s="126">
        <f t="shared" si="0"/>
        <v>0</v>
      </c>
      <c r="E17" s="126">
        <f t="shared" si="0"/>
        <v>0</v>
      </c>
      <c r="F17" s="126">
        <f t="shared" si="0"/>
        <v>0</v>
      </c>
      <c r="G17" s="372">
        <f t="shared" si="0"/>
        <v>0</v>
      </c>
      <c r="H17" s="372">
        <f t="shared" si="0"/>
        <v>0</v>
      </c>
      <c r="I17" s="372">
        <f t="shared" si="0"/>
        <v>0</v>
      </c>
      <c r="J17" s="372">
        <f t="shared" si="0"/>
        <v>0</v>
      </c>
      <c r="K17" s="126">
        <f t="shared" si="1"/>
        <v>0</v>
      </c>
      <c r="L17" s="126">
        <f t="shared" si="1"/>
        <v>0</v>
      </c>
    </row>
    <row r="18" spans="1:12" ht="17.25" customHeight="1">
      <c r="A18" s="330">
        <v>10</v>
      </c>
      <c r="B18" s="125" t="s">
        <v>471</v>
      </c>
      <c r="C18" s="383" t="s">
        <v>377</v>
      </c>
      <c r="D18" s="126">
        <f t="shared" si="0"/>
        <v>1000</v>
      </c>
      <c r="E18" s="126">
        <f t="shared" si="0"/>
        <v>0</v>
      </c>
      <c r="F18" s="126">
        <f t="shared" si="0"/>
        <v>1000</v>
      </c>
      <c r="G18" s="372">
        <f t="shared" si="0"/>
        <v>0</v>
      </c>
      <c r="H18" s="372">
        <f t="shared" si="0"/>
        <v>0</v>
      </c>
      <c r="I18" s="372">
        <f t="shared" si="0"/>
        <v>0</v>
      </c>
      <c r="J18" s="372">
        <f t="shared" si="0"/>
        <v>0</v>
      </c>
      <c r="K18" s="126">
        <f t="shared" si="1"/>
        <v>0</v>
      </c>
      <c r="L18" s="126">
        <f t="shared" si="1"/>
        <v>0</v>
      </c>
    </row>
    <row r="19" spans="1:12" ht="17.25" customHeight="1" thickBot="1">
      <c r="A19" s="137">
        <v>11</v>
      </c>
      <c r="B19" s="130" t="s">
        <v>472</v>
      </c>
      <c r="C19" s="384" t="s">
        <v>473</v>
      </c>
      <c r="D19" s="432">
        <f t="shared" si="0"/>
        <v>1167</v>
      </c>
      <c r="E19" s="432">
        <f t="shared" si="0"/>
        <v>0</v>
      </c>
      <c r="F19" s="432">
        <f t="shared" si="0"/>
        <v>1167</v>
      </c>
      <c r="G19" s="372">
        <f t="shared" si="0"/>
        <v>0</v>
      </c>
      <c r="H19" s="372">
        <f t="shared" si="0"/>
        <v>0</v>
      </c>
      <c r="I19" s="372">
        <f t="shared" si="0"/>
        <v>0</v>
      </c>
      <c r="J19" s="372">
        <f t="shared" si="0"/>
        <v>0</v>
      </c>
      <c r="K19" s="126">
        <f t="shared" si="1"/>
        <v>0</v>
      </c>
      <c r="L19" s="126">
        <f t="shared" si="1"/>
        <v>0</v>
      </c>
    </row>
    <row r="20" spans="1:12" ht="17.25" customHeight="1" thickBot="1">
      <c r="A20" s="330">
        <v>18</v>
      </c>
      <c r="B20" s="128" t="s">
        <v>13</v>
      </c>
      <c r="C20" s="399" t="s">
        <v>14</v>
      </c>
      <c r="D20" s="129">
        <f aca="true" t="shared" si="2" ref="D20:F41">D163+D308</f>
        <v>110903</v>
      </c>
      <c r="E20" s="129">
        <f t="shared" si="2"/>
        <v>0</v>
      </c>
      <c r="F20" s="129">
        <f t="shared" si="2"/>
        <v>110903</v>
      </c>
      <c r="G20" s="371">
        <f aca="true" t="shared" si="3" ref="G20:L20">G169+G314</f>
        <v>0</v>
      </c>
      <c r="H20" s="371">
        <f t="shared" si="3"/>
        <v>0</v>
      </c>
      <c r="I20" s="371">
        <f t="shared" si="3"/>
        <v>0</v>
      </c>
      <c r="J20" s="371">
        <f t="shared" si="3"/>
        <v>0</v>
      </c>
      <c r="K20" s="129">
        <f t="shared" si="3"/>
        <v>0</v>
      </c>
      <c r="L20" s="129">
        <f t="shared" si="3"/>
        <v>0</v>
      </c>
    </row>
    <row r="21" spans="1:12" ht="17.25" customHeight="1">
      <c r="A21" s="131">
        <v>20</v>
      </c>
      <c r="B21" s="135" t="s">
        <v>15</v>
      </c>
      <c r="C21" s="400" t="s">
        <v>18</v>
      </c>
      <c r="D21" s="136">
        <f t="shared" si="2"/>
        <v>45500</v>
      </c>
      <c r="E21" s="136">
        <f t="shared" si="2"/>
        <v>0</v>
      </c>
      <c r="F21" s="136">
        <f t="shared" si="2"/>
        <v>45500</v>
      </c>
      <c r="G21" s="372">
        <f aca="true" t="shared" si="4" ref="G21:L21">G171+G316</f>
        <v>0</v>
      </c>
      <c r="H21" s="372">
        <f t="shared" si="4"/>
        <v>0</v>
      </c>
      <c r="I21" s="372">
        <f t="shared" si="4"/>
        <v>0</v>
      </c>
      <c r="J21" s="372">
        <f t="shared" si="4"/>
        <v>0</v>
      </c>
      <c r="K21" s="126">
        <f t="shared" si="4"/>
        <v>0</v>
      </c>
      <c r="L21" s="126">
        <f t="shared" si="4"/>
        <v>0</v>
      </c>
    </row>
    <row r="22" spans="1:12" ht="17.25" customHeight="1">
      <c r="A22" s="330">
        <v>22</v>
      </c>
      <c r="B22" s="125" t="s">
        <v>474</v>
      </c>
      <c r="C22" s="383" t="s">
        <v>19</v>
      </c>
      <c r="D22" s="126">
        <f t="shared" si="2"/>
        <v>8000</v>
      </c>
      <c r="E22" s="126">
        <f t="shared" si="2"/>
        <v>0</v>
      </c>
      <c r="F22" s="126">
        <f t="shared" si="2"/>
        <v>8000</v>
      </c>
      <c r="G22" s="372">
        <f aca="true" t="shared" si="5" ref="G22:J24">G172+G317</f>
        <v>0</v>
      </c>
      <c r="H22" s="372">
        <f t="shared" si="5"/>
        <v>0</v>
      </c>
      <c r="I22" s="372">
        <f t="shared" si="5"/>
        <v>0</v>
      </c>
      <c r="J22" s="372">
        <f t="shared" si="5"/>
        <v>0</v>
      </c>
      <c r="K22" s="126">
        <f>K172+K318</f>
        <v>0</v>
      </c>
      <c r="L22" s="126">
        <f>L172+L318</f>
        <v>0</v>
      </c>
    </row>
    <row r="23" spans="1:12" ht="17.25" customHeight="1">
      <c r="A23" s="330">
        <v>23</v>
      </c>
      <c r="B23" s="125" t="s">
        <v>475</v>
      </c>
      <c r="C23" s="383" t="s">
        <v>20</v>
      </c>
      <c r="D23" s="126">
        <f t="shared" si="2"/>
        <v>35000</v>
      </c>
      <c r="E23" s="126">
        <f t="shared" si="2"/>
        <v>0</v>
      </c>
      <c r="F23" s="126">
        <f t="shared" si="2"/>
        <v>35000</v>
      </c>
      <c r="G23" s="372">
        <f t="shared" si="5"/>
        <v>0</v>
      </c>
      <c r="H23" s="372">
        <f t="shared" si="5"/>
        <v>0</v>
      </c>
      <c r="I23" s="372">
        <f t="shared" si="5"/>
        <v>0</v>
      </c>
      <c r="J23" s="372">
        <f t="shared" si="5"/>
        <v>0</v>
      </c>
      <c r="K23" s="126">
        <f>K173+K319</f>
        <v>0</v>
      </c>
      <c r="L23" s="126">
        <f>L173+L319</f>
        <v>0</v>
      </c>
    </row>
    <row r="24" spans="1:12" ht="17.25" customHeight="1">
      <c r="A24" s="330">
        <v>24</v>
      </c>
      <c r="B24" s="125" t="s">
        <v>476</v>
      </c>
      <c r="C24" s="383" t="s">
        <v>21</v>
      </c>
      <c r="D24" s="126">
        <f t="shared" si="2"/>
        <v>2500</v>
      </c>
      <c r="E24" s="126">
        <f t="shared" si="2"/>
        <v>0</v>
      </c>
      <c r="F24" s="126">
        <f t="shared" si="2"/>
        <v>2500</v>
      </c>
      <c r="G24" s="372">
        <f t="shared" si="5"/>
        <v>0</v>
      </c>
      <c r="H24" s="372">
        <f t="shared" si="5"/>
        <v>0</v>
      </c>
      <c r="I24" s="372">
        <f t="shared" si="5"/>
        <v>0</v>
      </c>
      <c r="J24" s="372">
        <f t="shared" si="5"/>
        <v>0</v>
      </c>
      <c r="K24" s="126">
        <f>K174+K321</f>
        <v>0</v>
      </c>
      <c r="L24" s="126">
        <f>L174+L321</f>
        <v>0</v>
      </c>
    </row>
    <row r="25" spans="1:12" ht="17.25" customHeight="1">
      <c r="A25" s="330">
        <v>25</v>
      </c>
      <c r="B25" s="125" t="s">
        <v>17</v>
      </c>
      <c r="C25" s="383" t="s">
        <v>16</v>
      </c>
      <c r="D25" s="126">
        <f t="shared" si="2"/>
        <v>0</v>
      </c>
      <c r="E25" s="126">
        <f t="shared" si="2"/>
        <v>0</v>
      </c>
      <c r="F25" s="126">
        <f t="shared" si="2"/>
        <v>0</v>
      </c>
      <c r="G25" s="372"/>
      <c r="H25" s="372"/>
      <c r="I25" s="372"/>
      <c r="J25" s="372"/>
      <c r="K25" s="126"/>
      <c r="L25" s="126"/>
    </row>
    <row r="26" spans="1:12" ht="17.25" customHeight="1">
      <c r="A26" s="330">
        <v>26</v>
      </c>
      <c r="B26" s="125" t="s">
        <v>22</v>
      </c>
      <c r="C26" s="383" t="s">
        <v>23</v>
      </c>
      <c r="D26" s="126">
        <f t="shared" si="2"/>
        <v>64043</v>
      </c>
      <c r="E26" s="126">
        <f t="shared" si="2"/>
        <v>0</v>
      </c>
      <c r="F26" s="126">
        <f t="shared" si="2"/>
        <v>64043</v>
      </c>
      <c r="G26" s="372">
        <f aca="true" t="shared" si="6" ref="G26:J35">G175+G320</f>
        <v>0</v>
      </c>
      <c r="H26" s="372">
        <f t="shared" si="6"/>
        <v>0</v>
      </c>
      <c r="I26" s="372">
        <f t="shared" si="6"/>
        <v>0</v>
      </c>
      <c r="J26" s="372">
        <f t="shared" si="6"/>
        <v>0</v>
      </c>
      <c r="K26" s="126">
        <f aca="true" t="shared" si="7" ref="K26:L31">K175+K321</f>
        <v>0</v>
      </c>
      <c r="L26" s="126">
        <f t="shared" si="7"/>
        <v>0</v>
      </c>
    </row>
    <row r="27" spans="1:12" ht="17.25" customHeight="1">
      <c r="A27" s="330">
        <v>27</v>
      </c>
      <c r="B27" s="125" t="s">
        <v>24</v>
      </c>
      <c r="C27" s="383" t="s">
        <v>25</v>
      </c>
      <c r="D27" s="126">
        <f t="shared" si="2"/>
        <v>12865</v>
      </c>
      <c r="E27" s="126">
        <f t="shared" si="2"/>
        <v>0</v>
      </c>
      <c r="F27" s="126">
        <f t="shared" si="2"/>
        <v>12865</v>
      </c>
      <c r="G27" s="372">
        <f t="shared" si="6"/>
        <v>0</v>
      </c>
      <c r="H27" s="372">
        <f t="shared" si="6"/>
        <v>0</v>
      </c>
      <c r="I27" s="372">
        <f t="shared" si="6"/>
        <v>0</v>
      </c>
      <c r="J27" s="372">
        <f t="shared" si="6"/>
        <v>0</v>
      </c>
      <c r="K27" s="126">
        <f t="shared" si="7"/>
        <v>0</v>
      </c>
      <c r="L27" s="126">
        <f t="shared" si="7"/>
        <v>0</v>
      </c>
    </row>
    <row r="28" spans="1:12" ht="17.25" customHeight="1">
      <c r="A28" s="330">
        <v>28</v>
      </c>
      <c r="B28" s="125" t="s">
        <v>26</v>
      </c>
      <c r="C28" s="383" t="s">
        <v>27</v>
      </c>
      <c r="D28" s="126">
        <f t="shared" si="2"/>
        <v>40825</v>
      </c>
      <c r="E28" s="126">
        <f t="shared" si="2"/>
        <v>0</v>
      </c>
      <c r="F28" s="126">
        <f t="shared" si="2"/>
        <v>40825</v>
      </c>
      <c r="G28" s="372">
        <f t="shared" si="6"/>
        <v>0</v>
      </c>
      <c r="H28" s="372">
        <f t="shared" si="6"/>
        <v>0</v>
      </c>
      <c r="I28" s="372">
        <f t="shared" si="6"/>
        <v>0</v>
      </c>
      <c r="J28" s="372">
        <f t="shared" si="6"/>
        <v>0</v>
      </c>
      <c r="K28" s="126">
        <f t="shared" si="7"/>
        <v>0</v>
      </c>
      <c r="L28" s="126">
        <f t="shared" si="7"/>
        <v>0</v>
      </c>
    </row>
    <row r="29" spans="1:12" ht="17.25" customHeight="1">
      <c r="A29" s="330">
        <v>29</v>
      </c>
      <c r="B29" s="125" t="s">
        <v>28</v>
      </c>
      <c r="C29" s="383" t="s">
        <v>30</v>
      </c>
      <c r="D29" s="126">
        <f t="shared" si="2"/>
        <v>10000</v>
      </c>
      <c r="E29" s="126">
        <f t="shared" si="2"/>
        <v>0</v>
      </c>
      <c r="F29" s="126">
        <f t="shared" si="2"/>
        <v>10000</v>
      </c>
      <c r="G29" s="372">
        <f t="shared" si="6"/>
        <v>0</v>
      </c>
      <c r="H29" s="372">
        <f t="shared" si="6"/>
        <v>0</v>
      </c>
      <c r="I29" s="372">
        <f t="shared" si="6"/>
        <v>0</v>
      </c>
      <c r="J29" s="372">
        <f t="shared" si="6"/>
        <v>0</v>
      </c>
      <c r="K29" s="126">
        <f t="shared" si="7"/>
        <v>0</v>
      </c>
      <c r="L29" s="126">
        <f t="shared" si="7"/>
        <v>0</v>
      </c>
    </row>
    <row r="30" spans="1:12" ht="17.25" customHeight="1">
      <c r="A30" s="330">
        <v>30</v>
      </c>
      <c r="B30" s="125" t="s">
        <v>29</v>
      </c>
      <c r="C30" s="383" t="s">
        <v>32</v>
      </c>
      <c r="D30" s="126">
        <f t="shared" si="2"/>
        <v>53</v>
      </c>
      <c r="E30" s="126">
        <f t="shared" si="2"/>
        <v>0</v>
      </c>
      <c r="F30" s="126">
        <f t="shared" si="2"/>
        <v>53</v>
      </c>
      <c r="G30" s="372">
        <f t="shared" si="6"/>
        <v>0</v>
      </c>
      <c r="H30" s="372">
        <f t="shared" si="6"/>
        <v>0</v>
      </c>
      <c r="I30" s="372">
        <f t="shared" si="6"/>
        <v>0</v>
      </c>
      <c r="J30" s="372">
        <f t="shared" si="6"/>
        <v>0</v>
      </c>
      <c r="K30" s="126">
        <f t="shared" si="7"/>
        <v>0</v>
      </c>
      <c r="L30" s="126">
        <f t="shared" si="7"/>
        <v>0</v>
      </c>
    </row>
    <row r="31" spans="1:12" ht="17.25" customHeight="1" hidden="1">
      <c r="A31" s="330">
        <v>31</v>
      </c>
      <c r="B31" s="125" t="s">
        <v>31</v>
      </c>
      <c r="C31" s="383" t="s">
        <v>33</v>
      </c>
      <c r="D31" s="126">
        <f t="shared" si="2"/>
        <v>0</v>
      </c>
      <c r="E31" s="126">
        <f t="shared" si="2"/>
        <v>0</v>
      </c>
      <c r="F31" s="126">
        <f t="shared" si="2"/>
        <v>0</v>
      </c>
      <c r="G31" s="372">
        <f t="shared" si="6"/>
        <v>0</v>
      </c>
      <c r="H31" s="372">
        <f t="shared" si="6"/>
        <v>0</v>
      </c>
      <c r="I31" s="372">
        <f t="shared" si="6"/>
        <v>0</v>
      </c>
      <c r="J31" s="372">
        <f t="shared" si="6"/>
        <v>0</v>
      </c>
      <c r="K31" s="126" t="e">
        <f t="shared" si="7"/>
        <v>#REF!</v>
      </c>
      <c r="L31" s="126" t="e">
        <f t="shared" si="7"/>
        <v>#REF!</v>
      </c>
    </row>
    <row r="32" spans="1:12" ht="17.25" customHeight="1">
      <c r="A32" s="330">
        <v>31</v>
      </c>
      <c r="B32" s="125" t="s">
        <v>282</v>
      </c>
      <c r="C32" s="383" t="s">
        <v>186</v>
      </c>
      <c r="D32" s="126">
        <f t="shared" si="2"/>
        <v>300</v>
      </c>
      <c r="E32" s="126">
        <f t="shared" si="2"/>
        <v>0</v>
      </c>
      <c r="F32" s="126">
        <f t="shared" si="2"/>
        <v>300</v>
      </c>
      <c r="G32" s="372">
        <f t="shared" si="6"/>
        <v>0</v>
      </c>
      <c r="H32" s="372">
        <f t="shared" si="6"/>
        <v>0</v>
      </c>
      <c r="I32" s="372">
        <f t="shared" si="6"/>
        <v>0</v>
      </c>
      <c r="J32" s="372">
        <f t="shared" si="6"/>
        <v>0</v>
      </c>
      <c r="K32" s="126" t="e">
        <f>K181+K328</f>
        <v>#REF!</v>
      </c>
      <c r="L32" s="126" t="e">
        <f>L181+L328</f>
        <v>#REF!</v>
      </c>
    </row>
    <row r="33" spans="1:12" ht="17.25" customHeight="1">
      <c r="A33" s="330">
        <v>32</v>
      </c>
      <c r="B33" s="125" t="s">
        <v>34</v>
      </c>
      <c r="C33" s="383" t="s">
        <v>477</v>
      </c>
      <c r="D33" s="126">
        <f t="shared" si="2"/>
        <v>510</v>
      </c>
      <c r="E33" s="126">
        <f t="shared" si="2"/>
        <v>0</v>
      </c>
      <c r="F33" s="126">
        <f t="shared" si="2"/>
        <v>510</v>
      </c>
      <c r="G33" s="372">
        <f t="shared" si="6"/>
        <v>0</v>
      </c>
      <c r="H33" s="372">
        <f t="shared" si="6"/>
        <v>0</v>
      </c>
      <c r="I33" s="372">
        <f t="shared" si="6"/>
        <v>0</v>
      </c>
      <c r="J33" s="372">
        <f t="shared" si="6"/>
        <v>0</v>
      </c>
      <c r="K33" s="126" t="e">
        <f>K182+K328</f>
        <v>#REF!</v>
      </c>
      <c r="L33" s="126" t="e">
        <f>L182+L328</f>
        <v>#REF!</v>
      </c>
    </row>
    <row r="34" spans="1:12" ht="17.25" customHeight="1">
      <c r="A34" s="330">
        <v>33</v>
      </c>
      <c r="B34" s="125" t="s">
        <v>478</v>
      </c>
      <c r="C34" s="383" t="s">
        <v>479</v>
      </c>
      <c r="D34" s="126">
        <f t="shared" si="2"/>
        <v>850</v>
      </c>
      <c r="E34" s="126">
        <f t="shared" si="2"/>
        <v>0</v>
      </c>
      <c r="F34" s="126">
        <f t="shared" si="2"/>
        <v>850</v>
      </c>
      <c r="G34" s="372">
        <f t="shared" si="6"/>
        <v>0</v>
      </c>
      <c r="H34" s="372">
        <f t="shared" si="6"/>
        <v>0</v>
      </c>
      <c r="I34" s="372">
        <f t="shared" si="6"/>
        <v>0</v>
      </c>
      <c r="J34" s="372">
        <f t="shared" si="6"/>
        <v>0</v>
      </c>
      <c r="K34" s="126" t="e">
        <f>K183+K329</f>
        <v>#REF!</v>
      </c>
      <c r="L34" s="126" t="e">
        <f>L183+L329</f>
        <v>#REF!</v>
      </c>
    </row>
    <row r="35" spans="1:12" s="124" customFormat="1" ht="17.25" customHeight="1" thickBot="1">
      <c r="A35" s="340">
        <v>34</v>
      </c>
      <c r="B35" s="338" t="s">
        <v>52</v>
      </c>
      <c r="C35" s="409" t="s">
        <v>376</v>
      </c>
      <c r="D35" s="129">
        <f t="shared" si="2"/>
        <v>70</v>
      </c>
      <c r="E35" s="129">
        <f t="shared" si="2"/>
        <v>0</v>
      </c>
      <c r="F35" s="129">
        <f t="shared" si="2"/>
        <v>70</v>
      </c>
      <c r="G35" s="493">
        <f t="shared" si="6"/>
        <v>0</v>
      </c>
      <c r="H35" s="493">
        <f t="shared" si="6"/>
        <v>0</v>
      </c>
      <c r="I35" s="493">
        <f t="shared" si="6"/>
        <v>0</v>
      </c>
      <c r="J35" s="493">
        <f t="shared" si="6"/>
        <v>0</v>
      </c>
      <c r="K35" s="129" t="e">
        <f>K184+K331</f>
        <v>#REF!</v>
      </c>
      <c r="L35" s="129" t="e">
        <f>L184+L331</f>
        <v>#REF!</v>
      </c>
    </row>
    <row r="36" spans="1:12" s="124" customFormat="1" ht="17.25" customHeight="1" thickBot="1">
      <c r="A36" s="127">
        <v>35</v>
      </c>
      <c r="B36" s="128" t="s">
        <v>53</v>
      </c>
      <c r="C36" s="114" t="s">
        <v>283</v>
      </c>
      <c r="D36" s="129">
        <f t="shared" si="2"/>
        <v>51802</v>
      </c>
      <c r="E36" s="129">
        <f t="shared" si="2"/>
        <v>1950</v>
      </c>
      <c r="F36" s="129">
        <f t="shared" si="2"/>
        <v>53752</v>
      </c>
      <c r="G36" s="371">
        <f aca="true" t="shared" si="8" ref="G36:J41">G186+G331</f>
        <v>0</v>
      </c>
      <c r="H36" s="371">
        <f t="shared" si="8"/>
        <v>0</v>
      </c>
      <c r="I36" s="371">
        <f t="shared" si="8"/>
        <v>0</v>
      </c>
      <c r="J36" s="371">
        <f t="shared" si="8"/>
        <v>0</v>
      </c>
      <c r="K36" s="291">
        <f>K186+K332</f>
        <v>0</v>
      </c>
      <c r="L36" s="291">
        <f>L186+L332</f>
        <v>0</v>
      </c>
    </row>
    <row r="37" spans="1:12" ht="17.25" customHeight="1">
      <c r="A37" s="131">
        <v>36</v>
      </c>
      <c r="B37" s="135" t="s">
        <v>278</v>
      </c>
      <c r="C37" s="400" t="s">
        <v>36</v>
      </c>
      <c r="D37" s="126">
        <f t="shared" si="2"/>
        <v>31390</v>
      </c>
      <c r="E37" s="126">
        <f t="shared" si="2"/>
        <v>0</v>
      </c>
      <c r="F37" s="126">
        <f t="shared" si="2"/>
        <v>31390</v>
      </c>
      <c r="G37" s="375">
        <f t="shared" si="8"/>
        <v>0</v>
      </c>
      <c r="H37" s="375">
        <f t="shared" si="8"/>
        <v>0</v>
      </c>
      <c r="I37" s="375">
        <f t="shared" si="8"/>
        <v>0</v>
      </c>
      <c r="J37" s="375">
        <f t="shared" si="8"/>
        <v>0</v>
      </c>
      <c r="K37" s="126">
        <f>K188+K334</f>
        <v>0</v>
      </c>
      <c r="L37" s="126">
        <f>L188+L334</f>
        <v>0</v>
      </c>
    </row>
    <row r="38" spans="1:12" ht="17.25" customHeight="1">
      <c r="A38" s="330">
        <v>37</v>
      </c>
      <c r="B38" s="125" t="s">
        <v>279</v>
      </c>
      <c r="C38" s="384" t="s">
        <v>37</v>
      </c>
      <c r="D38" s="126">
        <f t="shared" si="2"/>
        <v>20412</v>
      </c>
      <c r="E38" s="126">
        <f t="shared" si="2"/>
        <v>110</v>
      </c>
      <c r="F38" s="126">
        <f t="shared" si="2"/>
        <v>20522</v>
      </c>
      <c r="G38" s="372">
        <f t="shared" si="8"/>
        <v>0</v>
      </c>
      <c r="H38" s="372">
        <f t="shared" si="8"/>
        <v>0</v>
      </c>
      <c r="I38" s="372">
        <f t="shared" si="8"/>
        <v>0</v>
      </c>
      <c r="J38" s="372">
        <f t="shared" si="8"/>
        <v>0</v>
      </c>
      <c r="K38" s="126">
        <f>K189+K335</f>
        <v>0</v>
      </c>
      <c r="L38" s="126">
        <f>L189+L335</f>
        <v>0</v>
      </c>
    </row>
    <row r="39" spans="1:12" ht="17.25" customHeight="1">
      <c r="A39" s="131">
        <v>38</v>
      </c>
      <c r="B39" s="125" t="s">
        <v>480</v>
      </c>
      <c r="C39" s="383" t="s">
        <v>378</v>
      </c>
      <c r="D39" s="126">
        <f t="shared" si="2"/>
        <v>0</v>
      </c>
      <c r="E39" s="126">
        <f t="shared" si="2"/>
        <v>335</v>
      </c>
      <c r="F39" s="126">
        <f t="shared" si="2"/>
        <v>335</v>
      </c>
      <c r="G39" s="372">
        <f t="shared" si="8"/>
        <v>0</v>
      </c>
      <c r="H39" s="372">
        <f t="shared" si="8"/>
        <v>0</v>
      </c>
      <c r="I39" s="372">
        <f t="shared" si="8"/>
        <v>0</v>
      </c>
      <c r="J39" s="372">
        <f t="shared" si="8"/>
        <v>0</v>
      </c>
      <c r="K39" s="126"/>
      <c r="L39" s="126"/>
    </row>
    <row r="40" spans="1:12" ht="17.25" customHeight="1">
      <c r="A40" s="137">
        <v>39</v>
      </c>
      <c r="B40" s="130" t="s">
        <v>481</v>
      </c>
      <c r="C40" s="384" t="s">
        <v>284</v>
      </c>
      <c r="D40" s="126">
        <f t="shared" si="2"/>
        <v>0</v>
      </c>
      <c r="E40" s="126">
        <f t="shared" si="2"/>
        <v>0</v>
      </c>
      <c r="F40" s="126">
        <f t="shared" si="2"/>
        <v>0</v>
      </c>
      <c r="G40" s="374">
        <f t="shared" si="8"/>
        <v>0</v>
      </c>
      <c r="H40" s="374">
        <f t="shared" si="8"/>
        <v>0</v>
      </c>
      <c r="I40" s="374">
        <f t="shared" si="8"/>
        <v>0</v>
      </c>
      <c r="J40" s="374">
        <f t="shared" si="8"/>
        <v>0</v>
      </c>
      <c r="K40" s="126" t="e">
        <f>K190+#REF!</f>
        <v>#REF!</v>
      </c>
      <c r="L40" s="126" t="e">
        <f>L190+#REF!</f>
        <v>#REF!</v>
      </c>
    </row>
    <row r="41" spans="1:12" ht="17.25" customHeight="1">
      <c r="A41" s="137">
        <v>40</v>
      </c>
      <c r="B41" s="130" t="s">
        <v>482</v>
      </c>
      <c r="C41" s="384" t="s">
        <v>483</v>
      </c>
      <c r="D41" s="126">
        <f t="shared" si="2"/>
        <v>0</v>
      </c>
      <c r="E41" s="126">
        <f t="shared" si="2"/>
        <v>0</v>
      </c>
      <c r="F41" s="126">
        <f t="shared" si="2"/>
        <v>0</v>
      </c>
      <c r="G41" s="374">
        <f t="shared" si="8"/>
        <v>0</v>
      </c>
      <c r="H41" s="374">
        <f t="shared" si="8"/>
        <v>0</v>
      </c>
      <c r="I41" s="374">
        <f t="shared" si="8"/>
        <v>0</v>
      </c>
      <c r="J41" s="374">
        <f t="shared" si="8"/>
        <v>0</v>
      </c>
      <c r="K41" s="126" t="e">
        <f>K192+#REF!</f>
        <v>#REF!</v>
      </c>
      <c r="L41" s="126" t="e">
        <f>L192+#REF!</f>
        <v>#REF!</v>
      </c>
    </row>
    <row r="42" spans="1:12" ht="17.25" customHeight="1" thickBot="1">
      <c r="A42" s="137"/>
      <c r="B42" s="130" t="s">
        <v>595</v>
      </c>
      <c r="C42" s="384" t="s">
        <v>596</v>
      </c>
      <c r="D42" s="126">
        <f>D185+D331</f>
        <v>0</v>
      </c>
      <c r="E42" s="126">
        <f>E185+E331</f>
        <v>1505</v>
      </c>
      <c r="F42" s="126">
        <f>F185+F331</f>
        <v>1505</v>
      </c>
      <c r="G42" s="232"/>
      <c r="H42" s="232"/>
      <c r="I42" s="232"/>
      <c r="J42" s="232"/>
      <c r="K42" s="232"/>
      <c r="L42" s="232"/>
    </row>
    <row r="43" spans="1:12" s="124" customFormat="1" ht="17.25" customHeight="1" thickBot="1">
      <c r="A43" s="127">
        <v>41</v>
      </c>
      <c r="B43" s="128" t="s">
        <v>54</v>
      </c>
      <c r="C43" s="114" t="s">
        <v>285</v>
      </c>
      <c r="D43" s="129">
        <f aca="true" t="shared" si="9" ref="D43:F54">D186+D331</f>
        <v>13168</v>
      </c>
      <c r="E43" s="129">
        <f t="shared" si="9"/>
        <v>1625</v>
      </c>
      <c r="F43" s="129">
        <f t="shared" si="9"/>
        <v>14793</v>
      </c>
      <c r="G43" s="371">
        <f aca="true" t="shared" si="10" ref="G43:J48">G192+G337</f>
        <v>0</v>
      </c>
      <c r="H43" s="371">
        <f t="shared" si="10"/>
        <v>0</v>
      </c>
      <c r="I43" s="371">
        <f t="shared" si="10"/>
        <v>0</v>
      </c>
      <c r="J43" s="371">
        <f t="shared" si="10"/>
        <v>0</v>
      </c>
      <c r="K43" s="292" t="e">
        <f>#REF!+#REF!</f>
        <v>#REF!</v>
      </c>
      <c r="L43" s="292" t="e">
        <f>#REF!+#REF!</f>
        <v>#REF!</v>
      </c>
    </row>
    <row r="44" spans="1:12" ht="17.25" customHeight="1">
      <c r="A44" s="131">
        <v>42</v>
      </c>
      <c r="B44" s="135" t="s">
        <v>484</v>
      </c>
      <c r="C44" s="400" t="s">
        <v>286</v>
      </c>
      <c r="D44" s="126">
        <f t="shared" si="9"/>
        <v>13168</v>
      </c>
      <c r="E44" s="126">
        <f t="shared" si="9"/>
        <v>1625</v>
      </c>
      <c r="F44" s="126">
        <f t="shared" si="9"/>
        <v>14793</v>
      </c>
      <c r="G44" s="375">
        <f t="shared" si="10"/>
        <v>0</v>
      </c>
      <c r="H44" s="375">
        <f t="shared" si="10"/>
        <v>0</v>
      </c>
      <c r="I44" s="375">
        <f t="shared" si="10"/>
        <v>0</v>
      </c>
      <c r="J44" s="375">
        <f t="shared" si="10"/>
        <v>0</v>
      </c>
      <c r="K44" s="136" t="e">
        <f>#REF!+#REF!</f>
        <v>#REF!</v>
      </c>
      <c r="L44" s="136" t="e">
        <f>#REF!+#REF!</f>
        <v>#REF!</v>
      </c>
    </row>
    <row r="45" spans="1:12" ht="17.25" customHeight="1">
      <c r="A45" s="330">
        <v>43</v>
      </c>
      <c r="B45" s="125" t="s">
        <v>485</v>
      </c>
      <c r="C45" s="383" t="s">
        <v>287</v>
      </c>
      <c r="D45" s="126">
        <f t="shared" si="9"/>
        <v>3298</v>
      </c>
      <c r="E45" s="126">
        <f t="shared" si="9"/>
        <v>0</v>
      </c>
      <c r="F45" s="126">
        <f t="shared" si="9"/>
        <v>3298</v>
      </c>
      <c r="G45" s="372">
        <f t="shared" si="10"/>
        <v>0</v>
      </c>
      <c r="H45" s="372">
        <f t="shared" si="10"/>
        <v>0</v>
      </c>
      <c r="I45" s="372">
        <f t="shared" si="10"/>
        <v>0</v>
      </c>
      <c r="J45" s="372">
        <f t="shared" si="10"/>
        <v>0</v>
      </c>
      <c r="K45" s="136">
        <f aca="true" t="shared" si="11" ref="K45:L48">K202+K346</f>
        <v>0</v>
      </c>
      <c r="L45" s="136">
        <f t="shared" si="11"/>
        <v>0</v>
      </c>
    </row>
    <row r="46" spans="1:12" ht="17.25" customHeight="1">
      <c r="A46" s="131">
        <v>44</v>
      </c>
      <c r="B46" s="125" t="s">
        <v>486</v>
      </c>
      <c r="C46" s="383" t="s">
        <v>190</v>
      </c>
      <c r="D46" s="126">
        <f t="shared" si="9"/>
        <v>0</v>
      </c>
      <c r="E46" s="126">
        <f t="shared" si="9"/>
        <v>400</v>
      </c>
      <c r="F46" s="126">
        <f t="shared" si="9"/>
        <v>400</v>
      </c>
      <c r="G46" s="372">
        <f t="shared" si="10"/>
        <v>0</v>
      </c>
      <c r="H46" s="372">
        <f t="shared" si="10"/>
        <v>0</v>
      </c>
      <c r="I46" s="372">
        <f t="shared" si="10"/>
        <v>0</v>
      </c>
      <c r="J46" s="372">
        <f t="shared" si="10"/>
        <v>0</v>
      </c>
      <c r="K46" s="136">
        <f t="shared" si="11"/>
        <v>0</v>
      </c>
      <c r="L46" s="136">
        <f t="shared" si="11"/>
        <v>0</v>
      </c>
    </row>
    <row r="47" spans="1:12" ht="17.25" customHeight="1">
      <c r="A47" s="330">
        <v>45</v>
      </c>
      <c r="B47" s="125" t="s">
        <v>487</v>
      </c>
      <c r="C47" s="383" t="s">
        <v>194</v>
      </c>
      <c r="D47" s="126">
        <f t="shared" si="9"/>
        <v>0</v>
      </c>
      <c r="E47" s="126">
        <f t="shared" si="9"/>
        <v>168</v>
      </c>
      <c r="F47" s="126">
        <f t="shared" si="9"/>
        <v>168</v>
      </c>
      <c r="G47" s="372">
        <f t="shared" si="10"/>
        <v>0</v>
      </c>
      <c r="H47" s="372">
        <f t="shared" si="10"/>
        <v>0</v>
      </c>
      <c r="I47" s="372">
        <f t="shared" si="10"/>
        <v>0</v>
      </c>
      <c r="J47" s="372">
        <f t="shared" si="10"/>
        <v>0</v>
      </c>
      <c r="K47" s="136">
        <f t="shared" si="11"/>
        <v>0</v>
      </c>
      <c r="L47" s="136">
        <f t="shared" si="11"/>
        <v>0</v>
      </c>
    </row>
    <row r="48" spans="1:12" s="293" customFormat="1" ht="17.25" customHeight="1">
      <c r="A48" s="131">
        <v>46</v>
      </c>
      <c r="B48" s="125" t="s">
        <v>488</v>
      </c>
      <c r="C48" s="383" t="s">
        <v>202</v>
      </c>
      <c r="D48" s="126">
        <f t="shared" si="9"/>
        <v>0</v>
      </c>
      <c r="E48" s="126">
        <f t="shared" si="9"/>
        <v>0</v>
      </c>
      <c r="F48" s="126">
        <f t="shared" si="9"/>
        <v>0</v>
      </c>
      <c r="G48" s="372">
        <f t="shared" si="10"/>
        <v>0</v>
      </c>
      <c r="H48" s="372">
        <f t="shared" si="10"/>
        <v>0</v>
      </c>
      <c r="I48" s="372">
        <f t="shared" si="10"/>
        <v>0</v>
      </c>
      <c r="J48" s="372">
        <f t="shared" si="10"/>
        <v>0</v>
      </c>
      <c r="K48" s="136">
        <f t="shared" si="11"/>
        <v>0</v>
      </c>
      <c r="L48" s="136">
        <f t="shared" si="11"/>
        <v>0</v>
      </c>
    </row>
    <row r="49" spans="1:12" s="293" customFormat="1" ht="17.25" customHeight="1">
      <c r="A49" s="330">
        <v>47</v>
      </c>
      <c r="B49" s="130" t="s">
        <v>489</v>
      </c>
      <c r="C49" s="384" t="s">
        <v>205</v>
      </c>
      <c r="D49" s="126">
        <f t="shared" si="9"/>
        <v>9870</v>
      </c>
      <c r="E49" s="126">
        <f t="shared" si="9"/>
        <v>1057</v>
      </c>
      <c r="F49" s="126">
        <f t="shared" si="9"/>
        <v>10927</v>
      </c>
      <c r="G49" s="374" t="e">
        <f>#REF!+#REF!</f>
        <v>#REF!</v>
      </c>
      <c r="H49" s="374" t="e">
        <f>#REF!+#REF!</f>
        <v>#REF!</v>
      </c>
      <c r="I49" s="374" t="e">
        <f>#REF!+#REF!</f>
        <v>#REF!</v>
      </c>
      <c r="J49" s="374" t="e">
        <f>#REF!+#REF!</f>
        <v>#REF!</v>
      </c>
      <c r="K49" s="136">
        <f>K206+K351</f>
        <v>0</v>
      </c>
      <c r="L49" s="136">
        <f>L206+L351</f>
        <v>0</v>
      </c>
    </row>
    <row r="50" spans="1:12" s="293" customFormat="1" ht="17.25" customHeight="1" thickBot="1">
      <c r="A50" s="341">
        <v>48</v>
      </c>
      <c r="B50" s="130" t="s">
        <v>490</v>
      </c>
      <c r="C50" s="405" t="s">
        <v>491</v>
      </c>
      <c r="D50" s="126">
        <f t="shared" si="9"/>
        <v>0</v>
      </c>
      <c r="E50" s="126">
        <f t="shared" si="9"/>
        <v>0</v>
      </c>
      <c r="F50" s="126">
        <f t="shared" si="9"/>
        <v>0</v>
      </c>
      <c r="G50" s="374"/>
      <c r="H50" s="374"/>
      <c r="I50" s="374"/>
      <c r="J50" s="374"/>
      <c r="K50" s="232"/>
      <c r="L50" s="232"/>
    </row>
    <row r="51" spans="1:12" ht="17.25" customHeight="1" thickBot="1">
      <c r="A51" s="330">
        <v>49</v>
      </c>
      <c r="B51" s="125" t="s">
        <v>492</v>
      </c>
      <c r="C51" s="404" t="s">
        <v>288</v>
      </c>
      <c r="D51" s="126">
        <f t="shared" si="9"/>
        <v>0</v>
      </c>
      <c r="E51" s="126">
        <f t="shared" si="9"/>
        <v>0</v>
      </c>
      <c r="F51" s="126">
        <f t="shared" si="9"/>
        <v>0</v>
      </c>
      <c r="G51" s="374" t="e">
        <f>#REF!+#REF!</f>
        <v>#REF!</v>
      </c>
      <c r="H51" s="374" t="e">
        <f>#REF!+#REF!</f>
        <v>#REF!</v>
      </c>
      <c r="I51" s="374" t="e">
        <f>#REF!+#REF!</f>
        <v>#REF!</v>
      </c>
      <c r="J51" s="374" t="e">
        <f>#REF!+#REF!</f>
        <v>#REF!</v>
      </c>
      <c r="K51" s="607" t="e">
        <f>#REF!+#REF!</f>
        <v>#REF!</v>
      </c>
      <c r="L51" s="607" t="e">
        <f>#REF!+#REF!</f>
        <v>#REF!</v>
      </c>
    </row>
    <row r="52" spans="1:12" ht="17.25" customHeight="1">
      <c r="A52" s="330">
        <v>50</v>
      </c>
      <c r="B52" s="125" t="s">
        <v>493</v>
      </c>
      <c r="C52" s="404" t="s">
        <v>494</v>
      </c>
      <c r="D52" s="126">
        <f t="shared" si="9"/>
        <v>0</v>
      </c>
      <c r="E52" s="126">
        <f t="shared" si="9"/>
        <v>0</v>
      </c>
      <c r="F52" s="126">
        <f t="shared" si="9"/>
        <v>0</v>
      </c>
      <c r="G52" s="374"/>
      <c r="H52" s="374"/>
      <c r="I52" s="374"/>
      <c r="J52" s="374"/>
      <c r="K52" s="232"/>
      <c r="L52" s="232"/>
    </row>
    <row r="53" spans="1:12" ht="17.25" customHeight="1">
      <c r="A53" s="330">
        <v>51</v>
      </c>
      <c r="B53" s="125" t="s">
        <v>495</v>
      </c>
      <c r="C53" s="601" t="s">
        <v>289</v>
      </c>
      <c r="D53" s="126">
        <f t="shared" si="9"/>
        <v>0</v>
      </c>
      <c r="E53" s="126">
        <f t="shared" si="9"/>
        <v>0</v>
      </c>
      <c r="F53" s="126">
        <f t="shared" si="9"/>
        <v>0</v>
      </c>
      <c r="G53" s="374" t="e">
        <f>#REF!+#REF!</f>
        <v>#REF!</v>
      </c>
      <c r="H53" s="374" t="e">
        <f>#REF!+#REF!</f>
        <v>#REF!</v>
      </c>
      <c r="I53" s="374" t="e">
        <f>#REF!+#REF!</f>
        <v>#REF!</v>
      </c>
      <c r="J53" s="374" t="e">
        <f>#REF!+#REF!</f>
        <v>#REF!</v>
      </c>
      <c r="K53" s="136">
        <f>K202+K346</f>
        <v>0</v>
      </c>
      <c r="L53" s="136">
        <f>L202+L346</f>
        <v>0</v>
      </c>
    </row>
    <row r="54" spans="1:12" s="124" customFormat="1" ht="17.25" customHeight="1" thickBot="1">
      <c r="A54" s="370">
        <v>52</v>
      </c>
      <c r="B54" s="326" t="s">
        <v>55</v>
      </c>
      <c r="C54" s="325" t="s">
        <v>496</v>
      </c>
      <c r="D54" s="433">
        <f t="shared" si="9"/>
        <v>0</v>
      </c>
      <c r="E54" s="433">
        <f t="shared" si="9"/>
        <v>0</v>
      </c>
      <c r="F54" s="433">
        <f t="shared" si="9"/>
        <v>0</v>
      </c>
      <c r="G54" s="327" t="e">
        <f>#REF!+#REF!</f>
        <v>#REF!</v>
      </c>
      <c r="H54" s="327" t="e">
        <f>#REF!+#REF!</f>
        <v>#REF!</v>
      </c>
      <c r="I54" s="327" t="e">
        <f>#REF!+#REF!</f>
        <v>#REF!</v>
      </c>
      <c r="J54" s="327" t="e">
        <f>#REF!+#REF!</f>
        <v>#REF!</v>
      </c>
      <c r="K54" s="328"/>
      <c r="L54" s="328"/>
    </row>
    <row r="55" spans="1:10" s="133" customFormat="1" ht="17.25" customHeight="1">
      <c r="A55" s="641"/>
      <c r="B55" s="641"/>
      <c r="C55" s="641"/>
      <c r="D55" s="641"/>
      <c r="H55" s="415"/>
      <c r="J55" s="415"/>
    </row>
    <row r="56" ht="17.25" customHeight="1">
      <c r="A56" s="117" t="s">
        <v>433</v>
      </c>
    </row>
    <row r="57" ht="17.25" customHeight="1">
      <c r="A57" s="117" t="s">
        <v>598</v>
      </c>
    </row>
    <row r="58" ht="17.25" customHeight="1" thickBot="1"/>
    <row r="59" spans="1:12" s="124" customFormat="1" ht="17.25" customHeight="1" thickBot="1">
      <c r="A59" s="121">
        <v>53</v>
      </c>
      <c r="B59" s="342" t="s">
        <v>35</v>
      </c>
      <c r="C59" s="495" t="s">
        <v>290</v>
      </c>
      <c r="D59" s="123">
        <f aca="true" t="shared" si="12" ref="D59:L59">D202+D347</f>
        <v>0</v>
      </c>
      <c r="E59" s="123">
        <f aca="true" t="shared" si="13" ref="E59:F78">E202+E347</f>
        <v>0</v>
      </c>
      <c r="F59" s="123">
        <f t="shared" si="13"/>
        <v>0</v>
      </c>
      <c r="G59" s="292">
        <f t="shared" si="12"/>
        <v>0</v>
      </c>
      <c r="H59" s="292">
        <f t="shared" si="12"/>
        <v>0</v>
      </c>
      <c r="I59" s="292">
        <f t="shared" si="12"/>
        <v>0</v>
      </c>
      <c r="J59" s="292">
        <f t="shared" si="12"/>
        <v>0</v>
      </c>
      <c r="K59" s="292">
        <f t="shared" si="12"/>
        <v>0</v>
      </c>
      <c r="L59" s="292">
        <f t="shared" si="12"/>
        <v>0</v>
      </c>
    </row>
    <row r="60" spans="1:12" s="124" customFormat="1" ht="17.25" customHeight="1" thickBot="1">
      <c r="A60" s="344">
        <v>54</v>
      </c>
      <c r="B60" s="142" t="s">
        <v>6</v>
      </c>
      <c r="C60" s="602" t="s">
        <v>291</v>
      </c>
      <c r="D60" s="228">
        <f aca="true" t="shared" si="14" ref="D60:L60">D203+D348</f>
        <v>0</v>
      </c>
      <c r="E60" s="228">
        <f t="shared" si="13"/>
        <v>0</v>
      </c>
      <c r="F60" s="228">
        <f t="shared" si="13"/>
        <v>0</v>
      </c>
      <c r="G60" s="292">
        <f t="shared" si="14"/>
        <v>0</v>
      </c>
      <c r="H60" s="292">
        <f t="shared" si="14"/>
        <v>0</v>
      </c>
      <c r="I60" s="292">
        <f t="shared" si="14"/>
        <v>0</v>
      </c>
      <c r="J60" s="292">
        <f t="shared" si="14"/>
        <v>0</v>
      </c>
      <c r="K60" s="292">
        <f t="shared" si="14"/>
        <v>0</v>
      </c>
      <c r="L60" s="292">
        <f t="shared" si="14"/>
        <v>0</v>
      </c>
    </row>
    <row r="61" spans="1:12" ht="30.75" customHeight="1">
      <c r="A61" s="330">
        <v>55</v>
      </c>
      <c r="B61" s="125" t="s">
        <v>7</v>
      </c>
      <c r="C61" s="603" t="s">
        <v>497</v>
      </c>
      <c r="D61" s="126">
        <f aca="true" t="shared" si="15" ref="D61:L61">D204+D349</f>
        <v>0</v>
      </c>
      <c r="E61" s="126">
        <f t="shared" si="13"/>
        <v>0</v>
      </c>
      <c r="F61" s="126">
        <f t="shared" si="13"/>
        <v>0</v>
      </c>
      <c r="G61" s="496">
        <f t="shared" si="15"/>
        <v>0</v>
      </c>
      <c r="H61" s="496">
        <f t="shared" si="15"/>
        <v>0</v>
      </c>
      <c r="I61" s="496">
        <f t="shared" si="15"/>
        <v>0</v>
      </c>
      <c r="J61" s="496">
        <f t="shared" si="15"/>
        <v>0</v>
      </c>
      <c r="K61" s="496">
        <f t="shared" si="15"/>
        <v>0</v>
      </c>
      <c r="L61" s="496">
        <f t="shared" si="15"/>
        <v>0</v>
      </c>
    </row>
    <row r="62" spans="1:12" ht="17.25" customHeight="1">
      <c r="A62" s="330">
        <v>56</v>
      </c>
      <c r="B62" s="125" t="s">
        <v>421</v>
      </c>
      <c r="C62" s="383" t="s">
        <v>292</v>
      </c>
      <c r="D62" s="126">
        <f aca="true" t="shared" si="16" ref="D62:L62">D205+D350</f>
        <v>0</v>
      </c>
      <c r="E62" s="126">
        <f t="shared" si="13"/>
        <v>0</v>
      </c>
      <c r="F62" s="126">
        <f t="shared" si="13"/>
        <v>0</v>
      </c>
      <c r="G62" s="497">
        <f t="shared" si="16"/>
        <v>0</v>
      </c>
      <c r="H62" s="497">
        <f t="shared" si="16"/>
        <v>0</v>
      </c>
      <c r="I62" s="497">
        <f t="shared" si="16"/>
        <v>0</v>
      </c>
      <c r="J62" s="497">
        <f t="shared" si="16"/>
        <v>0</v>
      </c>
      <c r="K62" s="497">
        <f t="shared" si="16"/>
        <v>0</v>
      </c>
      <c r="L62" s="497">
        <f t="shared" si="16"/>
        <v>0</v>
      </c>
    </row>
    <row r="63" spans="1:12" ht="17.25" customHeight="1" thickBot="1">
      <c r="A63" s="330">
        <v>57</v>
      </c>
      <c r="B63" s="125" t="s">
        <v>11</v>
      </c>
      <c r="C63" s="383" t="s">
        <v>208</v>
      </c>
      <c r="D63" s="126">
        <f aca="true" t="shared" si="17" ref="D63:L63">D206+D351</f>
        <v>0</v>
      </c>
      <c r="E63" s="126">
        <f t="shared" si="13"/>
        <v>0</v>
      </c>
      <c r="F63" s="126">
        <f t="shared" si="13"/>
        <v>0</v>
      </c>
      <c r="G63" s="498">
        <f t="shared" si="17"/>
        <v>0</v>
      </c>
      <c r="H63" s="498">
        <f t="shared" si="17"/>
        <v>0</v>
      </c>
      <c r="I63" s="498">
        <f t="shared" si="17"/>
        <v>0</v>
      </c>
      <c r="J63" s="498">
        <f t="shared" si="17"/>
        <v>0</v>
      </c>
      <c r="K63" s="498">
        <f t="shared" si="17"/>
        <v>0</v>
      </c>
      <c r="L63" s="498">
        <f t="shared" si="17"/>
        <v>0</v>
      </c>
    </row>
    <row r="64" spans="1:12" s="124" customFormat="1" ht="17.25" customHeight="1" thickBot="1">
      <c r="A64" s="127">
        <v>58</v>
      </c>
      <c r="B64" s="128" t="s">
        <v>13</v>
      </c>
      <c r="C64" s="399" t="s">
        <v>293</v>
      </c>
      <c r="D64" s="129">
        <f aca="true" t="shared" si="18" ref="D64:L64">D207+D352</f>
        <v>0</v>
      </c>
      <c r="E64" s="129">
        <f t="shared" si="13"/>
        <v>0</v>
      </c>
      <c r="F64" s="129">
        <f t="shared" si="13"/>
        <v>0</v>
      </c>
      <c r="G64" s="292">
        <f t="shared" si="18"/>
        <v>0</v>
      </c>
      <c r="H64" s="292">
        <f t="shared" si="18"/>
        <v>0</v>
      </c>
      <c r="I64" s="292">
        <f t="shared" si="18"/>
        <v>0</v>
      </c>
      <c r="J64" s="292">
        <f t="shared" si="18"/>
        <v>0</v>
      </c>
      <c r="K64" s="292">
        <f t="shared" si="18"/>
        <v>0</v>
      </c>
      <c r="L64" s="292">
        <f t="shared" si="18"/>
        <v>0</v>
      </c>
    </row>
    <row r="65" spans="1:12" ht="17.25" customHeight="1">
      <c r="A65" s="330">
        <v>59</v>
      </c>
      <c r="B65" s="125" t="s">
        <v>15</v>
      </c>
      <c r="C65" s="383" t="s">
        <v>379</v>
      </c>
      <c r="D65" s="126">
        <f aca="true" t="shared" si="19" ref="D65:L65">D208+D353</f>
        <v>0</v>
      </c>
      <c r="E65" s="126">
        <f t="shared" si="13"/>
        <v>0</v>
      </c>
      <c r="F65" s="126">
        <f t="shared" si="13"/>
        <v>0</v>
      </c>
      <c r="G65" s="496">
        <f t="shared" si="19"/>
        <v>0</v>
      </c>
      <c r="H65" s="496">
        <f t="shared" si="19"/>
        <v>0</v>
      </c>
      <c r="I65" s="496">
        <f t="shared" si="19"/>
        <v>0</v>
      </c>
      <c r="J65" s="496">
        <f t="shared" si="19"/>
        <v>0</v>
      </c>
      <c r="K65" s="496">
        <f t="shared" si="19"/>
        <v>0</v>
      </c>
      <c r="L65" s="496">
        <f t="shared" si="19"/>
        <v>0</v>
      </c>
    </row>
    <row r="66" spans="1:12" ht="17.25" customHeight="1" thickBot="1">
      <c r="A66" s="330">
        <v>60</v>
      </c>
      <c r="B66" s="125" t="s">
        <v>17</v>
      </c>
      <c r="C66" s="383" t="s">
        <v>498</v>
      </c>
      <c r="D66" s="126">
        <f aca="true" t="shared" si="20" ref="D66:L66">D209+D354</f>
        <v>0</v>
      </c>
      <c r="E66" s="126">
        <f t="shared" si="13"/>
        <v>0</v>
      </c>
      <c r="F66" s="126">
        <f t="shared" si="13"/>
        <v>0</v>
      </c>
      <c r="G66" s="498">
        <f t="shared" si="20"/>
        <v>0</v>
      </c>
      <c r="H66" s="498">
        <f t="shared" si="20"/>
        <v>0</v>
      </c>
      <c r="I66" s="498">
        <f t="shared" si="20"/>
        <v>0</v>
      </c>
      <c r="J66" s="498">
        <f t="shared" si="20"/>
        <v>0</v>
      </c>
      <c r="K66" s="498">
        <f t="shared" si="20"/>
        <v>0</v>
      </c>
      <c r="L66" s="498">
        <f t="shared" si="20"/>
        <v>0</v>
      </c>
    </row>
    <row r="67" spans="1:12" s="115" customFormat="1" ht="17.25" customHeight="1" thickBot="1">
      <c r="A67" s="127">
        <v>61</v>
      </c>
      <c r="B67" s="128" t="s">
        <v>52</v>
      </c>
      <c r="C67" s="399" t="s">
        <v>294</v>
      </c>
      <c r="D67" s="129">
        <f aca="true" t="shared" si="21" ref="D67:L67">D210+D355</f>
        <v>0</v>
      </c>
      <c r="E67" s="129">
        <f t="shared" si="13"/>
        <v>0</v>
      </c>
      <c r="F67" s="129">
        <f t="shared" si="13"/>
        <v>0</v>
      </c>
      <c r="G67" s="292">
        <f t="shared" si="21"/>
        <v>0</v>
      </c>
      <c r="H67" s="292">
        <f t="shared" si="21"/>
        <v>0</v>
      </c>
      <c r="I67" s="292">
        <f t="shared" si="21"/>
        <v>0</v>
      </c>
      <c r="J67" s="292">
        <f t="shared" si="21"/>
        <v>0</v>
      </c>
      <c r="K67" s="292">
        <f t="shared" si="21"/>
        <v>0</v>
      </c>
      <c r="L67" s="292">
        <f t="shared" si="21"/>
        <v>0</v>
      </c>
    </row>
    <row r="68" spans="1:12" ht="17.25" customHeight="1">
      <c r="A68" s="330">
        <v>62</v>
      </c>
      <c r="B68" s="125" t="s">
        <v>281</v>
      </c>
      <c r="C68" s="383" t="s">
        <v>295</v>
      </c>
      <c r="D68" s="126">
        <f aca="true" t="shared" si="22" ref="D68:L68">D211+D356</f>
        <v>0</v>
      </c>
      <c r="E68" s="126">
        <f t="shared" si="13"/>
        <v>0</v>
      </c>
      <c r="F68" s="126">
        <f t="shared" si="13"/>
        <v>0</v>
      </c>
      <c r="G68" s="496">
        <f t="shared" si="22"/>
        <v>0</v>
      </c>
      <c r="H68" s="496">
        <f t="shared" si="22"/>
        <v>0</v>
      </c>
      <c r="I68" s="496">
        <f t="shared" si="22"/>
        <v>0</v>
      </c>
      <c r="J68" s="496">
        <f t="shared" si="22"/>
        <v>0</v>
      </c>
      <c r="K68" s="496">
        <f t="shared" si="22"/>
        <v>0</v>
      </c>
      <c r="L68" s="496">
        <f t="shared" si="22"/>
        <v>0</v>
      </c>
    </row>
    <row r="69" spans="1:12" ht="17.25" customHeight="1">
      <c r="A69" s="330">
        <v>63</v>
      </c>
      <c r="B69" s="125" t="s">
        <v>499</v>
      </c>
      <c r="C69" s="383" t="s">
        <v>491</v>
      </c>
      <c r="D69" s="126">
        <f aca="true" t="shared" si="23" ref="D69:D91">D212+D357</f>
        <v>0</v>
      </c>
      <c r="E69" s="126">
        <f t="shared" si="13"/>
        <v>0</v>
      </c>
      <c r="F69" s="126">
        <f t="shared" si="13"/>
        <v>0</v>
      </c>
      <c r="G69" s="496"/>
      <c r="H69" s="496"/>
      <c r="I69" s="496"/>
      <c r="J69" s="496"/>
      <c r="K69" s="496"/>
      <c r="L69" s="496"/>
    </row>
    <row r="70" spans="1:12" ht="17.25" customHeight="1">
      <c r="A70" s="330">
        <v>64</v>
      </c>
      <c r="B70" s="125" t="s">
        <v>500</v>
      </c>
      <c r="C70" s="383" t="s">
        <v>41</v>
      </c>
      <c r="D70" s="126">
        <f t="shared" si="23"/>
        <v>0</v>
      </c>
      <c r="E70" s="126">
        <f t="shared" si="13"/>
        <v>0</v>
      </c>
      <c r="F70" s="126">
        <f t="shared" si="13"/>
        <v>0</v>
      </c>
      <c r="G70" s="497">
        <f aca="true" t="shared" si="24" ref="G70:L70">G212+G357</f>
        <v>0</v>
      </c>
      <c r="H70" s="497">
        <f t="shared" si="24"/>
        <v>0</v>
      </c>
      <c r="I70" s="497">
        <f t="shared" si="24"/>
        <v>0</v>
      </c>
      <c r="J70" s="497">
        <f t="shared" si="24"/>
        <v>0</v>
      </c>
      <c r="K70" s="497">
        <f t="shared" si="24"/>
        <v>0</v>
      </c>
      <c r="L70" s="497">
        <f t="shared" si="24"/>
        <v>0</v>
      </c>
    </row>
    <row r="71" spans="1:12" ht="17.25" customHeight="1">
      <c r="A71" s="330">
        <v>65</v>
      </c>
      <c r="B71" s="125" t="s">
        <v>501</v>
      </c>
      <c r="C71" s="383" t="s">
        <v>502</v>
      </c>
      <c r="D71" s="126">
        <f t="shared" si="23"/>
        <v>0</v>
      </c>
      <c r="E71" s="126">
        <f t="shared" si="13"/>
        <v>0</v>
      </c>
      <c r="F71" s="126">
        <f t="shared" si="13"/>
        <v>0</v>
      </c>
      <c r="G71" s="498"/>
      <c r="H71" s="498"/>
      <c r="I71" s="498"/>
      <c r="J71" s="498"/>
      <c r="K71" s="498"/>
      <c r="L71" s="498"/>
    </row>
    <row r="72" spans="1:12" ht="17.25" customHeight="1" thickBot="1">
      <c r="A72" s="330">
        <v>66</v>
      </c>
      <c r="B72" s="125" t="s">
        <v>503</v>
      </c>
      <c r="C72" s="383" t="s">
        <v>380</v>
      </c>
      <c r="D72" s="126">
        <f t="shared" si="23"/>
        <v>0</v>
      </c>
      <c r="E72" s="126">
        <f t="shared" si="13"/>
        <v>0</v>
      </c>
      <c r="F72" s="126">
        <f t="shared" si="13"/>
        <v>0</v>
      </c>
      <c r="G72" s="498">
        <f aca="true" t="shared" si="25" ref="G72:L79">G213+G358</f>
        <v>0</v>
      </c>
      <c r="H72" s="498">
        <f t="shared" si="25"/>
        <v>0</v>
      </c>
      <c r="I72" s="498">
        <f t="shared" si="25"/>
        <v>0</v>
      </c>
      <c r="J72" s="498">
        <f t="shared" si="25"/>
        <v>0</v>
      </c>
      <c r="K72" s="498">
        <f t="shared" si="25"/>
        <v>0</v>
      </c>
      <c r="L72" s="498">
        <f t="shared" si="25"/>
        <v>0</v>
      </c>
    </row>
    <row r="73" spans="1:12" s="124" customFormat="1" ht="17.25" customHeight="1" thickBot="1">
      <c r="A73" s="370">
        <v>67</v>
      </c>
      <c r="B73" s="326" t="s">
        <v>53</v>
      </c>
      <c r="C73" s="604" t="s">
        <v>504</v>
      </c>
      <c r="D73" s="432">
        <f t="shared" si="23"/>
        <v>0</v>
      </c>
      <c r="E73" s="432">
        <f t="shared" si="13"/>
        <v>0</v>
      </c>
      <c r="F73" s="432">
        <f t="shared" si="13"/>
        <v>0</v>
      </c>
      <c r="G73" s="292">
        <f t="shared" si="25"/>
        <v>0</v>
      </c>
      <c r="H73" s="292">
        <f t="shared" si="25"/>
        <v>0</v>
      </c>
      <c r="I73" s="292">
        <f t="shared" si="25"/>
        <v>0</v>
      </c>
      <c r="J73" s="292">
        <f t="shared" si="25"/>
        <v>0</v>
      </c>
      <c r="K73" s="292">
        <f t="shared" si="25"/>
        <v>0</v>
      </c>
      <c r="L73" s="292">
        <f t="shared" si="25"/>
        <v>0</v>
      </c>
    </row>
    <row r="74" spans="1:12" ht="17.25" customHeight="1" thickBot="1">
      <c r="A74" s="121">
        <v>68</v>
      </c>
      <c r="B74" s="122" t="s">
        <v>404</v>
      </c>
      <c r="C74" s="402" t="s">
        <v>505</v>
      </c>
      <c r="D74" s="123">
        <f t="shared" si="23"/>
        <v>233361</v>
      </c>
      <c r="E74" s="123">
        <f t="shared" si="13"/>
        <v>3575</v>
      </c>
      <c r="F74" s="123">
        <f t="shared" si="13"/>
        <v>236936</v>
      </c>
      <c r="G74" s="292">
        <f t="shared" si="25"/>
        <v>0</v>
      </c>
      <c r="H74" s="292">
        <f t="shared" si="25"/>
        <v>0</v>
      </c>
      <c r="I74" s="292">
        <f t="shared" si="25"/>
        <v>0</v>
      </c>
      <c r="J74" s="292">
        <f t="shared" si="25"/>
        <v>0</v>
      </c>
      <c r="K74" s="292">
        <f t="shared" si="25"/>
        <v>0</v>
      </c>
      <c r="L74" s="292">
        <f t="shared" si="25"/>
        <v>0</v>
      </c>
    </row>
    <row r="75" spans="1:12" ht="32.25" customHeight="1" thickBot="1">
      <c r="A75" s="121">
        <v>69</v>
      </c>
      <c r="B75" s="122" t="s">
        <v>405</v>
      </c>
      <c r="C75" s="402" t="s">
        <v>209</v>
      </c>
      <c r="D75" s="123">
        <f t="shared" si="23"/>
        <v>47697</v>
      </c>
      <c r="E75" s="123">
        <f t="shared" si="13"/>
        <v>0</v>
      </c>
      <c r="F75" s="123">
        <f t="shared" si="13"/>
        <v>47697</v>
      </c>
      <c r="G75" s="292">
        <f t="shared" si="25"/>
        <v>0</v>
      </c>
      <c r="H75" s="292">
        <f t="shared" si="25"/>
        <v>0</v>
      </c>
      <c r="I75" s="292">
        <f t="shared" si="25"/>
        <v>0</v>
      </c>
      <c r="J75" s="292">
        <f t="shared" si="25"/>
        <v>0</v>
      </c>
      <c r="K75" s="292">
        <f t="shared" si="25"/>
        <v>0</v>
      </c>
      <c r="L75" s="292">
        <f t="shared" si="25"/>
        <v>0</v>
      </c>
    </row>
    <row r="76" spans="1:12" s="124" customFormat="1" ht="17.25" customHeight="1">
      <c r="A76" s="339">
        <v>70</v>
      </c>
      <c r="B76" s="227" t="s">
        <v>420</v>
      </c>
      <c r="C76" s="382" t="s">
        <v>381</v>
      </c>
      <c r="D76" s="228">
        <f t="shared" si="23"/>
        <v>47697</v>
      </c>
      <c r="E76" s="228">
        <f t="shared" si="13"/>
        <v>0</v>
      </c>
      <c r="F76" s="228">
        <f t="shared" si="13"/>
        <v>47697</v>
      </c>
      <c r="G76" s="329">
        <f t="shared" si="25"/>
        <v>0</v>
      </c>
      <c r="H76" s="329">
        <f t="shared" si="25"/>
        <v>0</v>
      </c>
      <c r="I76" s="329">
        <f t="shared" si="25"/>
        <v>0</v>
      </c>
      <c r="J76" s="329">
        <f t="shared" si="25"/>
        <v>0</v>
      </c>
      <c r="K76" s="329">
        <f t="shared" si="25"/>
        <v>0</v>
      </c>
      <c r="L76" s="329">
        <f t="shared" si="25"/>
        <v>0</v>
      </c>
    </row>
    <row r="77" spans="1:12" ht="17.25" customHeight="1">
      <c r="A77" s="341">
        <v>71</v>
      </c>
      <c r="B77" s="138" t="s">
        <v>7</v>
      </c>
      <c r="C77" s="403" t="s">
        <v>210</v>
      </c>
      <c r="D77" s="126">
        <f t="shared" si="23"/>
        <v>32446</v>
      </c>
      <c r="E77" s="126">
        <f t="shared" si="13"/>
        <v>0</v>
      </c>
      <c r="F77" s="126">
        <f t="shared" si="13"/>
        <v>32446</v>
      </c>
      <c r="G77" s="497">
        <f t="shared" si="25"/>
        <v>0</v>
      </c>
      <c r="H77" s="497">
        <f t="shared" si="25"/>
        <v>0</v>
      </c>
      <c r="I77" s="497">
        <f t="shared" si="25"/>
        <v>0</v>
      </c>
      <c r="J77" s="497">
        <f t="shared" si="25"/>
        <v>0</v>
      </c>
      <c r="K77" s="497">
        <f t="shared" si="25"/>
        <v>0</v>
      </c>
      <c r="L77" s="497">
        <f t="shared" si="25"/>
        <v>0</v>
      </c>
    </row>
    <row r="78" spans="1:12" ht="17.25" customHeight="1" thickBot="1">
      <c r="A78" s="305">
        <v>72</v>
      </c>
      <c r="B78" s="132" t="s">
        <v>421</v>
      </c>
      <c r="C78" s="401" t="s">
        <v>211</v>
      </c>
      <c r="D78" s="432">
        <f t="shared" si="23"/>
        <v>15251</v>
      </c>
      <c r="E78" s="432">
        <f t="shared" si="13"/>
        <v>0</v>
      </c>
      <c r="F78" s="432">
        <f t="shared" si="13"/>
        <v>15251</v>
      </c>
      <c r="G78" s="498">
        <f t="shared" si="25"/>
        <v>0</v>
      </c>
      <c r="H78" s="498">
        <f t="shared" si="25"/>
        <v>0</v>
      </c>
      <c r="I78" s="498">
        <f t="shared" si="25"/>
        <v>0</v>
      </c>
      <c r="J78" s="498">
        <f t="shared" si="25"/>
        <v>0</v>
      </c>
      <c r="K78" s="498">
        <f t="shared" si="25"/>
        <v>0</v>
      </c>
      <c r="L78" s="498">
        <f t="shared" si="25"/>
        <v>0</v>
      </c>
    </row>
    <row r="79" spans="1:12" s="124" customFormat="1" ht="30" customHeight="1" thickBot="1">
      <c r="A79" s="343">
        <v>73</v>
      </c>
      <c r="B79" s="229" t="s">
        <v>422</v>
      </c>
      <c r="C79" s="402" t="s">
        <v>594</v>
      </c>
      <c r="D79" s="123">
        <f t="shared" si="23"/>
        <v>0</v>
      </c>
      <c r="E79" s="123">
        <f aca="true" t="shared" si="26" ref="E79:F91">E222+E367</f>
        <v>0</v>
      </c>
      <c r="F79" s="123">
        <f t="shared" si="26"/>
        <v>0</v>
      </c>
      <c r="G79" s="292">
        <f t="shared" si="25"/>
        <v>0</v>
      </c>
      <c r="H79" s="292">
        <f t="shared" si="25"/>
        <v>0</v>
      </c>
      <c r="I79" s="292">
        <f t="shared" si="25"/>
        <v>0</v>
      </c>
      <c r="J79" s="292">
        <f t="shared" si="25"/>
        <v>0</v>
      </c>
      <c r="K79" s="292">
        <f t="shared" si="25"/>
        <v>0</v>
      </c>
      <c r="L79" s="292">
        <f t="shared" si="25"/>
        <v>0</v>
      </c>
    </row>
    <row r="80" spans="1:12" ht="17.25" customHeight="1" thickBot="1">
      <c r="A80" s="121">
        <v>74</v>
      </c>
      <c r="B80" s="122" t="s">
        <v>4</v>
      </c>
      <c r="C80" s="381" t="s">
        <v>212</v>
      </c>
      <c r="D80" s="123">
        <f t="shared" si="23"/>
        <v>0</v>
      </c>
      <c r="E80" s="123">
        <f t="shared" si="26"/>
        <v>0</v>
      </c>
      <c r="F80" s="123">
        <f t="shared" si="26"/>
        <v>0</v>
      </c>
      <c r="G80" s="292">
        <f aca="true" t="shared" si="27" ref="G80:J87">G221+G366</f>
        <v>0</v>
      </c>
      <c r="H80" s="292">
        <f t="shared" si="27"/>
        <v>0</v>
      </c>
      <c r="I80" s="292">
        <f t="shared" si="27"/>
        <v>0</v>
      </c>
      <c r="J80" s="292">
        <f t="shared" si="27"/>
        <v>0</v>
      </c>
      <c r="K80" s="123" t="e">
        <f>#REF!+K81</f>
        <v>#REF!</v>
      </c>
      <c r="L80" s="123" t="e">
        <f>#REF!+L81</f>
        <v>#REF!</v>
      </c>
    </row>
    <row r="81" spans="1:12" s="124" customFormat="1" ht="17.25" customHeight="1" thickBot="1">
      <c r="A81" s="121">
        <v>75</v>
      </c>
      <c r="B81" s="122" t="s">
        <v>35</v>
      </c>
      <c r="C81" s="381" t="s">
        <v>382</v>
      </c>
      <c r="D81" s="123">
        <f t="shared" si="23"/>
        <v>0</v>
      </c>
      <c r="E81" s="123">
        <f t="shared" si="26"/>
        <v>0</v>
      </c>
      <c r="F81" s="123">
        <f t="shared" si="26"/>
        <v>0</v>
      </c>
      <c r="G81" s="292">
        <f t="shared" si="27"/>
        <v>0</v>
      </c>
      <c r="H81" s="292">
        <f t="shared" si="27"/>
        <v>0</v>
      </c>
      <c r="I81" s="292">
        <f t="shared" si="27"/>
        <v>0</v>
      </c>
      <c r="J81" s="292">
        <f t="shared" si="27"/>
        <v>0</v>
      </c>
      <c r="K81" s="231"/>
      <c r="L81" s="230">
        <f>K81+J81</f>
        <v>0</v>
      </c>
    </row>
    <row r="82" spans="1:12" s="124" customFormat="1" ht="17.25" customHeight="1">
      <c r="A82" s="344">
        <v>76</v>
      </c>
      <c r="B82" s="142" t="s">
        <v>6</v>
      </c>
      <c r="C82" s="499" t="s">
        <v>383</v>
      </c>
      <c r="D82" s="228">
        <f t="shared" si="23"/>
        <v>0</v>
      </c>
      <c r="E82" s="228">
        <f t="shared" si="26"/>
        <v>0</v>
      </c>
      <c r="F82" s="228">
        <f t="shared" si="26"/>
        <v>0</v>
      </c>
      <c r="G82" s="329">
        <f t="shared" si="27"/>
        <v>0</v>
      </c>
      <c r="H82" s="329">
        <f t="shared" si="27"/>
        <v>0</v>
      </c>
      <c r="I82" s="329">
        <f t="shared" si="27"/>
        <v>0</v>
      </c>
      <c r="J82" s="329">
        <f t="shared" si="27"/>
        <v>0</v>
      </c>
      <c r="K82" s="230"/>
      <c r="L82" s="494"/>
    </row>
    <row r="83" spans="1:12" ht="17.25" customHeight="1">
      <c r="A83" s="341">
        <v>77</v>
      </c>
      <c r="B83" s="138" t="s">
        <v>385</v>
      </c>
      <c r="C83" s="134" t="s">
        <v>384</v>
      </c>
      <c r="D83" s="126">
        <f t="shared" si="23"/>
        <v>0</v>
      </c>
      <c r="E83" s="126">
        <f t="shared" si="26"/>
        <v>0</v>
      </c>
      <c r="F83" s="126">
        <f t="shared" si="26"/>
        <v>0</v>
      </c>
      <c r="G83" s="497">
        <f t="shared" si="27"/>
        <v>0</v>
      </c>
      <c r="H83" s="497">
        <f t="shared" si="27"/>
        <v>0</v>
      </c>
      <c r="I83" s="497">
        <f t="shared" si="27"/>
        <v>0</v>
      </c>
      <c r="J83" s="497">
        <f t="shared" si="27"/>
        <v>0</v>
      </c>
      <c r="K83" s="226"/>
      <c r="L83" s="232"/>
    </row>
    <row r="84" spans="1:12" ht="17.25" customHeight="1">
      <c r="A84" s="330">
        <v>78</v>
      </c>
      <c r="B84" s="125" t="s">
        <v>8</v>
      </c>
      <c r="C84" s="404" t="s">
        <v>386</v>
      </c>
      <c r="D84" s="126">
        <f t="shared" si="23"/>
        <v>0</v>
      </c>
      <c r="E84" s="126">
        <f t="shared" si="26"/>
        <v>0</v>
      </c>
      <c r="F84" s="126">
        <f t="shared" si="26"/>
        <v>0</v>
      </c>
      <c r="G84" s="497">
        <f t="shared" si="27"/>
        <v>0</v>
      </c>
      <c r="H84" s="497">
        <f t="shared" si="27"/>
        <v>0</v>
      </c>
      <c r="I84" s="497">
        <f t="shared" si="27"/>
        <v>0</v>
      </c>
      <c r="J84" s="497">
        <f t="shared" si="27"/>
        <v>0</v>
      </c>
      <c r="K84" s="226"/>
      <c r="L84" s="232"/>
    </row>
    <row r="85" spans="1:12" s="124" customFormat="1" ht="17.25" customHeight="1">
      <c r="A85" s="340">
        <v>79</v>
      </c>
      <c r="B85" s="338" t="s">
        <v>13</v>
      </c>
      <c r="C85" s="500" t="s">
        <v>296</v>
      </c>
      <c r="D85" s="129">
        <f t="shared" si="23"/>
        <v>0</v>
      </c>
      <c r="E85" s="129">
        <f t="shared" si="26"/>
        <v>0</v>
      </c>
      <c r="F85" s="129">
        <f t="shared" si="26"/>
        <v>0</v>
      </c>
      <c r="G85" s="324">
        <f t="shared" si="27"/>
        <v>0</v>
      </c>
      <c r="H85" s="324">
        <f t="shared" si="27"/>
        <v>0</v>
      </c>
      <c r="I85" s="324">
        <f t="shared" si="27"/>
        <v>0</v>
      </c>
      <c r="J85" s="324">
        <f t="shared" si="27"/>
        <v>0</v>
      </c>
      <c r="K85" s="230"/>
      <c r="L85" s="494"/>
    </row>
    <row r="86" spans="1:12" ht="17.25" customHeight="1">
      <c r="A86" s="330">
        <v>80</v>
      </c>
      <c r="B86" s="125" t="s">
        <v>385</v>
      </c>
      <c r="C86" s="404" t="s">
        <v>384</v>
      </c>
      <c r="D86" s="126">
        <f t="shared" si="23"/>
        <v>0</v>
      </c>
      <c r="E86" s="126">
        <f t="shared" si="26"/>
        <v>0</v>
      </c>
      <c r="F86" s="126">
        <f t="shared" si="26"/>
        <v>0</v>
      </c>
      <c r="G86" s="497">
        <f t="shared" si="27"/>
        <v>0</v>
      </c>
      <c r="H86" s="497">
        <f t="shared" si="27"/>
        <v>0</v>
      </c>
      <c r="I86" s="497">
        <f t="shared" si="27"/>
        <v>0</v>
      </c>
      <c r="J86" s="497">
        <f t="shared" si="27"/>
        <v>0</v>
      </c>
      <c r="K86" s="226"/>
      <c r="L86" s="232"/>
    </row>
    <row r="87" spans="1:12" ht="17.25" customHeight="1" thickBot="1">
      <c r="A87" s="330">
        <v>81</v>
      </c>
      <c r="B87" s="130" t="s">
        <v>8</v>
      </c>
      <c r="C87" s="405" t="s">
        <v>386</v>
      </c>
      <c r="D87" s="432">
        <f t="shared" si="23"/>
        <v>0</v>
      </c>
      <c r="E87" s="432">
        <f t="shared" si="26"/>
        <v>0</v>
      </c>
      <c r="F87" s="432">
        <f t="shared" si="26"/>
        <v>0</v>
      </c>
      <c r="G87" s="498">
        <f t="shared" si="27"/>
        <v>0</v>
      </c>
      <c r="H87" s="498">
        <f t="shared" si="27"/>
        <v>0</v>
      </c>
      <c r="I87" s="498">
        <f t="shared" si="27"/>
        <v>0</v>
      </c>
      <c r="J87" s="498">
        <f t="shared" si="27"/>
        <v>0</v>
      </c>
      <c r="K87" s="226"/>
      <c r="L87" s="232"/>
    </row>
    <row r="88" spans="1:12" s="124" customFormat="1" ht="17.25" customHeight="1" thickBot="1">
      <c r="A88" s="121">
        <v>82</v>
      </c>
      <c r="B88" s="122" t="s">
        <v>38</v>
      </c>
      <c r="C88" s="381" t="s">
        <v>506</v>
      </c>
      <c r="D88" s="123">
        <f t="shared" si="23"/>
        <v>0</v>
      </c>
      <c r="E88" s="123">
        <f t="shared" si="26"/>
        <v>0</v>
      </c>
      <c r="F88" s="123">
        <f t="shared" si="26"/>
        <v>0</v>
      </c>
      <c r="G88" s="292">
        <f>G229+G378</f>
        <v>0</v>
      </c>
      <c r="H88" s="292">
        <f>H229+H378</f>
        <v>0</v>
      </c>
      <c r="I88" s="292">
        <f>I229+I378</f>
        <v>0</v>
      </c>
      <c r="J88" s="292">
        <f>J229+J378</f>
        <v>0</v>
      </c>
      <c r="K88" s="231"/>
      <c r="L88" s="230">
        <f>K88+J88</f>
        <v>0</v>
      </c>
    </row>
    <row r="89" spans="1:12" s="124" customFormat="1" ht="17.25" customHeight="1" thickBot="1">
      <c r="A89" s="121">
        <v>83</v>
      </c>
      <c r="B89" s="122" t="s">
        <v>39</v>
      </c>
      <c r="C89" s="381" t="s">
        <v>507</v>
      </c>
      <c r="D89" s="123">
        <f t="shared" si="23"/>
        <v>0</v>
      </c>
      <c r="E89" s="123">
        <f t="shared" si="26"/>
        <v>0</v>
      </c>
      <c r="F89" s="123">
        <f t="shared" si="26"/>
        <v>0</v>
      </c>
      <c r="G89" s="292">
        <f>G234+G379</f>
        <v>0</v>
      </c>
      <c r="H89" s="292">
        <f>H234+H379</f>
        <v>0</v>
      </c>
      <c r="I89" s="292">
        <f>I234+I379</f>
        <v>0</v>
      </c>
      <c r="J89" s="292">
        <f>J234+J379</f>
        <v>0</v>
      </c>
      <c r="K89" s="231"/>
      <c r="L89" s="230">
        <f>K89+J89</f>
        <v>0</v>
      </c>
    </row>
    <row r="90" spans="1:12" ht="17.25" customHeight="1" thickBot="1">
      <c r="A90" s="323">
        <v>84</v>
      </c>
      <c r="B90" s="345"/>
      <c r="C90" s="139" t="s">
        <v>508</v>
      </c>
      <c r="D90" s="123">
        <f t="shared" si="23"/>
        <v>47697</v>
      </c>
      <c r="E90" s="123">
        <f t="shared" si="26"/>
        <v>0</v>
      </c>
      <c r="F90" s="123">
        <f t="shared" si="26"/>
        <v>47697</v>
      </c>
      <c r="G90" s="292">
        <f>G229+G378</f>
        <v>0</v>
      </c>
      <c r="H90" s="292">
        <f>H229+H378</f>
        <v>0</v>
      </c>
      <c r="I90" s="292">
        <f>I229+I378</f>
        <v>0</v>
      </c>
      <c r="J90" s="292">
        <f>J229+J378</f>
        <v>0</v>
      </c>
      <c r="K90" s="226"/>
      <c r="L90" s="232"/>
    </row>
    <row r="91" spans="1:12" ht="17.25" customHeight="1" thickBot="1">
      <c r="A91" s="346">
        <v>85</v>
      </c>
      <c r="B91" s="267"/>
      <c r="C91" s="139" t="s">
        <v>509</v>
      </c>
      <c r="D91" s="123">
        <f t="shared" si="23"/>
        <v>281058</v>
      </c>
      <c r="E91" s="123">
        <f t="shared" si="26"/>
        <v>3575</v>
      </c>
      <c r="F91" s="123">
        <f t="shared" si="26"/>
        <v>284633</v>
      </c>
      <c r="G91" s="292">
        <f>G234+G379</f>
        <v>0</v>
      </c>
      <c r="H91" s="292">
        <f>H234+H379</f>
        <v>0</v>
      </c>
      <c r="I91" s="292">
        <f>I234+I379</f>
        <v>0</v>
      </c>
      <c r="J91" s="292">
        <f>J234+J379</f>
        <v>0</v>
      </c>
      <c r="K91" s="123" t="e">
        <f>K9+K36+#REF!+K43+K68+K73+K75+K80</f>
        <v>#REF!</v>
      </c>
      <c r="L91" s="123" t="e">
        <f>L9+L36+#REF!+L43+L68+L73+L75+L80</f>
        <v>#REF!</v>
      </c>
    </row>
    <row r="92" spans="1:12" ht="17.25" customHeight="1">
      <c r="A92" s="244"/>
      <c r="B92" s="244"/>
      <c r="C92" s="608"/>
      <c r="D92" s="328"/>
      <c r="E92" s="328"/>
      <c r="F92" s="328"/>
      <c r="G92" s="328"/>
      <c r="H92" s="328"/>
      <c r="I92" s="328"/>
      <c r="J92" s="328"/>
      <c r="K92" s="328"/>
      <c r="L92" s="328"/>
    </row>
    <row r="93" ht="17.25" customHeight="1">
      <c r="A93" s="117" t="s">
        <v>433</v>
      </c>
    </row>
    <row r="94" ht="17.25" customHeight="1">
      <c r="A94" s="117" t="s">
        <v>598</v>
      </c>
    </row>
    <row r="95" ht="17.25" customHeight="1" thickBot="1"/>
    <row r="96" spans="1:10" ht="17.25" customHeight="1" thickBot="1">
      <c r="A96" s="642" t="s">
        <v>47</v>
      </c>
      <c r="B96" s="643"/>
      <c r="C96" s="643"/>
      <c r="D96" s="643"/>
      <c r="E96" s="644"/>
      <c r="F96" s="644"/>
      <c r="G96" s="644"/>
      <c r="H96" s="644"/>
      <c r="I96" s="644"/>
      <c r="J96" s="645"/>
    </row>
    <row r="97" spans="1:12" ht="17.25" customHeight="1" thickBot="1">
      <c r="A97" s="347" t="s">
        <v>48</v>
      </c>
      <c r="B97" s="294"/>
      <c r="C97" s="406" t="s">
        <v>49</v>
      </c>
      <c r="D97" s="295" t="s">
        <v>3</v>
      </c>
      <c r="E97" s="116" t="s">
        <v>602</v>
      </c>
      <c r="F97" s="116" t="s">
        <v>603</v>
      </c>
      <c r="G97" s="295" t="s">
        <v>192</v>
      </c>
      <c r="H97" s="414" t="s">
        <v>185</v>
      </c>
      <c r="I97" s="116" t="s">
        <v>193</v>
      </c>
      <c r="J97" s="414" t="s">
        <v>185</v>
      </c>
      <c r="K97" s="116" t="s">
        <v>204</v>
      </c>
      <c r="L97" s="116" t="s">
        <v>185</v>
      </c>
    </row>
    <row r="98" spans="1:12" ht="17.25" customHeight="1" thickBot="1">
      <c r="A98" s="323">
        <v>1</v>
      </c>
      <c r="B98" s="337" t="s">
        <v>4</v>
      </c>
      <c r="C98" s="407" t="s">
        <v>50</v>
      </c>
      <c r="D98" s="141">
        <f aca="true" t="shared" si="28" ref="D98:F117">D241+D387</f>
        <v>265807</v>
      </c>
      <c r="E98" s="141">
        <f t="shared" si="28"/>
        <v>3575</v>
      </c>
      <c r="F98" s="141">
        <f t="shared" si="28"/>
        <v>269382</v>
      </c>
      <c r="G98" s="376">
        <f>G99+G100+G101+G102+G106+G103+G104+G105+G109</f>
        <v>350</v>
      </c>
      <c r="H98" s="416">
        <f>H99+H100+H101+H102+H106+H103+H104+H105+H109</f>
        <v>269732</v>
      </c>
      <c r="I98" s="376">
        <f>I99+I100+I101+I102+I106+I103+I104+I105+I109</f>
        <v>16</v>
      </c>
      <c r="J98" s="416">
        <f>J99+J100+J101+J102+J106+J103+J104+J105+J109</f>
        <v>269748</v>
      </c>
      <c r="K98" s="296">
        <f aca="true" t="shared" si="29" ref="K98:L106">K233+K351</f>
        <v>0</v>
      </c>
      <c r="L98" s="296">
        <f t="shared" si="29"/>
        <v>0</v>
      </c>
    </row>
    <row r="99" spans="1:12" ht="17.25" customHeight="1">
      <c r="A99" s="131">
        <v>2</v>
      </c>
      <c r="B99" s="135" t="s">
        <v>6</v>
      </c>
      <c r="C99" s="400" t="s">
        <v>51</v>
      </c>
      <c r="D99" s="140">
        <f t="shared" si="28"/>
        <v>58995</v>
      </c>
      <c r="E99" s="140">
        <f t="shared" si="28"/>
        <v>2453</v>
      </c>
      <c r="F99" s="140">
        <f t="shared" si="28"/>
        <v>61448</v>
      </c>
      <c r="G99" s="140"/>
      <c r="H99" s="417">
        <f>F99+G99</f>
        <v>61448</v>
      </c>
      <c r="I99" s="140"/>
      <c r="J99" s="417">
        <f>H99+I99</f>
        <v>61448</v>
      </c>
      <c r="K99" s="140" t="e">
        <f t="shared" si="29"/>
        <v>#REF!</v>
      </c>
      <c r="L99" s="140" t="e">
        <f t="shared" si="29"/>
        <v>#REF!</v>
      </c>
    </row>
    <row r="100" spans="1:12" ht="17.25" customHeight="1">
      <c r="A100" s="330">
        <v>3</v>
      </c>
      <c r="B100" s="125" t="s">
        <v>13</v>
      </c>
      <c r="C100" s="383" t="s">
        <v>510</v>
      </c>
      <c r="D100" s="434">
        <f t="shared" si="28"/>
        <v>17239</v>
      </c>
      <c r="E100" s="434">
        <f t="shared" si="28"/>
        <v>554</v>
      </c>
      <c r="F100" s="434">
        <f t="shared" si="28"/>
        <v>17793</v>
      </c>
      <c r="G100" s="140"/>
      <c r="H100" s="417">
        <f aca="true" t="shared" si="30" ref="H100:H106">F100+G100</f>
        <v>17793</v>
      </c>
      <c r="I100" s="140"/>
      <c r="J100" s="417">
        <f aca="true" t="shared" si="31" ref="J100:J106">H100+I100</f>
        <v>17793</v>
      </c>
      <c r="K100" s="140">
        <f t="shared" si="29"/>
        <v>0</v>
      </c>
      <c r="L100" s="140">
        <f t="shared" si="29"/>
        <v>0</v>
      </c>
    </row>
    <row r="101" spans="1:12" ht="17.25" customHeight="1">
      <c r="A101" s="131">
        <v>4</v>
      </c>
      <c r="B101" s="125" t="s">
        <v>52</v>
      </c>
      <c r="C101" s="383" t="s">
        <v>387</v>
      </c>
      <c r="D101" s="434">
        <f t="shared" si="28"/>
        <v>110325</v>
      </c>
      <c r="E101" s="434">
        <f t="shared" si="28"/>
        <v>290</v>
      </c>
      <c r="F101" s="434">
        <f t="shared" si="28"/>
        <v>110615</v>
      </c>
      <c r="G101" s="140">
        <f>299+51</f>
        <v>350</v>
      </c>
      <c r="H101" s="417">
        <f t="shared" si="30"/>
        <v>110965</v>
      </c>
      <c r="I101" s="140">
        <v>16</v>
      </c>
      <c r="J101" s="417">
        <f t="shared" si="31"/>
        <v>110981</v>
      </c>
      <c r="K101" s="140">
        <f t="shared" si="29"/>
        <v>0</v>
      </c>
      <c r="L101" s="140">
        <f t="shared" si="29"/>
        <v>0</v>
      </c>
    </row>
    <row r="102" spans="1:12" ht="17.25" customHeight="1">
      <c r="A102" s="330">
        <v>5</v>
      </c>
      <c r="B102" s="125" t="s">
        <v>53</v>
      </c>
      <c r="C102" s="383" t="s">
        <v>388</v>
      </c>
      <c r="D102" s="434">
        <f t="shared" si="28"/>
        <v>200</v>
      </c>
      <c r="E102" s="434">
        <f t="shared" si="28"/>
        <v>0</v>
      </c>
      <c r="F102" s="434">
        <f t="shared" si="28"/>
        <v>200</v>
      </c>
      <c r="G102" s="140"/>
      <c r="H102" s="417">
        <f t="shared" si="30"/>
        <v>200</v>
      </c>
      <c r="I102" s="140"/>
      <c r="J102" s="417">
        <f t="shared" si="31"/>
        <v>200</v>
      </c>
      <c r="K102" s="140">
        <f t="shared" si="29"/>
        <v>0</v>
      </c>
      <c r="L102" s="140">
        <f t="shared" si="29"/>
        <v>0</v>
      </c>
    </row>
    <row r="103" spans="1:12" ht="17.25" customHeight="1">
      <c r="A103" s="131">
        <v>6</v>
      </c>
      <c r="B103" s="125" t="s">
        <v>54</v>
      </c>
      <c r="C103" s="383" t="s">
        <v>56</v>
      </c>
      <c r="D103" s="434">
        <f t="shared" si="28"/>
        <v>44230</v>
      </c>
      <c r="E103" s="434">
        <f t="shared" si="28"/>
        <v>0</v>
      </c>
      <c r="F103" s="434">
        <f t="shared" si="28"/>
        <v>44230</v>
      </c>
      <c r="G103" s="140"/>
      <c r="H103" s="417">
        <f t="shared" si="30"/>
        <v>44230</v>
      </c>
      <c r="I103" s="140"/>
      <c r="J103" s="417">
        <f t="shared" si="31"/>
        <v>44230</v>
      </c>
      <c r="K103" s="140">
        <f t="shared" si="29"/>
        <v>0</v>
      </c>
      <c r="L103" s="140">
        <f t="shared" si="29"/>
        <v>0</v>
      </c>
    </row>
    <row r="104" spans="1:12" ht="17.25" customHeight="1">
      <c r="A104" s="330">
        <v>7</v>
      </c>
      <c r="B104" s="125" t="s">
        <v>55</v>
      </c>
      <c r="C104" s="383" t="s">
        <v>58</v>
      </c>
      <c r="D104" s="434">
        <f t="shared" si="28"/>
        <v>2880</v>
      </c>
      <c r="E104" s="434">
        <f t="shared" si="28"/>
        <v>0</v>
      </c>
      <c r="F104" s="434">
        <f t="shared" si="28"/>
        <v>2880</v>
      </c>
      <c r="G104" s="140"/>
      <c r="H104" s="417">
        <f t="shared" si="30"/>
        <v>2880</v>
      </c>
      <c r="I104" s="140"/>
      <c r="J104" s="417">
        <f t="shared" si="31"/>
        <v>2880</v>
      </c>
      <c r="K104" s="140">
        <f t="shared" si="29"/>
        <v>0</v>
      </c>
      <c r="L104" s="140">
        <f t="shared" si="29"/>
        <v>0</v>
      </c>
    </row>
    <row r="105" spans="1:12" ht="17.25" customHeight="1">
      <c r="A105" s="131">
        <v>8</v>
      </c>
      <c r="B105" s="125" t="s">
        <v>57</v>
      </c>
      <c r="C105" s="383" t="s">
        <v>511</v>
      </c>
      <c r="D105" s="434">
        <f t="shared" si="28"/>
        <v>26788</v>
      </c>
      <c r="E105" s="434">
        <f t="shared" si="28"/>
        <v>278</v>
      </c>
      <c r="F105" s="434">
        <f t="shared" si="28"/>
        <v>27066</v>
      </c>
      <c r="G105" s="140"/>
      <c r="H105" s="417">
        <f t="shared" si="30"/>
        <v>27066</v>
      </c>
      <c r="I105" s="140"/>
      <c r="J105" s="417">
        <f t="shared" si="31"/>
        <v>27066</v>
      </c>
      <c r="K105" s="140" t="e">
        <f t="shared" si="29"/>
        <v>#VALUE!</v>
      </c>
      <c r="L105" s="140" t="e">
        <f t="shared" si="29"/>
        <v>#VALUE!</v>
      </c>
    </row>
    <row r="106" spans="1:12" ht="17.25" customHeight="1">
      <c r="A106" s="330">
        <v>9</v>
      </c>
      <c r="B106" s="125" t="s">
        <v>59</v>
      </c>
      <c r="C106" s="383" t="s">
        <v>61</v>
      </c>
      <c r="D106" s="434">
        <f t="shared" si="28"/>
        <v>150</v>
      </c>
      <c r="E106" s="434">
        <f t="shared" si="28"/>
        <v>0</v>
      </c>
      <c r="F106" s="434">
        <f t="shared" si="28"/>
        <v>150</v>
      </c>
      <c r="G106" s="140"/>
      <c r="H106" s="417">
        <f t="shared" si="30"/>
        <v>150</v>
      </c>
      <c r="I106" s="140"/>
      <c r="J106" s="417">
        <f t="shared" si="31"/>
        <v>150</v>
      </c>
      <c r="K106" s="140">
        <f t="shared" si="29"/>
        <v>0</v>
      </c>
      <c r="L106" s="140">
        <f t="shared" si="29"/>
        <v>0</v>
      </c>
    </row>
    <row r="107" spans="1:12" ht="17.25" customHeight="1">
      <c r="A107" s="330">
        <v>10</v>
      </c>
      <c r="B107" s="125" t="s">
        <v>60</v>
      </c>
      <c r="C107" s="383" t="s">
        <v>512</v>
      </c>
      <c r="D107" s="434">
        <f t="shared" si="28"/>
        <v>0</v>
      </c>
      <c r="E107" s="434">
        <f t="shared" si="28"/>
        <v>0</v>
      </c>
      <c r="F107" s="434">
        <f t="shared" si="28"/>
        <v>0</v>
      </c>
      <c r="G107" s="377"/>
      <c r="H107" s="418"/>
      <c r="I107" s="377"/>
      <c r="J107" s="418"/>
      <c r="K107" s="331"/>
      <c r="L107" s="331"/>
    </row>
    <row r="108" spans="1:12" ht="17.25" customHeight="1">
      <c r="A108" s="330">
        <v>11</v>
      </c>
      <c r="B108" s="125" t="s">
        <v>62</v>
      </c>
      <c r="C108" s="383" t="s">
        <v>513</v>
      </c>
      <c r="D108" s="434">
        <f t="shared" si="28"/>
        <v>0</v>
      </c>
      <c r="E108" s="434">
        <f t="shared" si="28"/>
        <v>0</v>
      </c>
      <c r="F108" s="434">
        <f t="shared" si="28"/>
        <v>0</v>
      </c>
      <c r="G108" s="377"/>
      <c r="H108" s="418"/>
      <c r="I108" s="377"/>
      <c r="J108" s="418"/>
      <c r="K108" s="331"/>
      <c r="L108" s="331"/>
    </row>
    <row r="109" spans="1:12" ht="17.25" customHeight="1">
      <c r="A109" s="330">
        <v>12</v>
      </c>
      <c r="B109" s="125" t="s">
        <v>64</v>
      </c>
      <c r="C109" s="383" t="s">
        <v>389</v>
      </c>
      <c r="D109" s="434">
        <f t="shared" si="28"/>
        <v>5000</v>
      </c>
      <c r="E109" s="434">
        <f t="shared" si="28"/>
        <v>0</v>
      </c>
      <c r="F109" s="434">
        <f t="shared" si="28"/>
        <v>5000</v>
      </c>
      <c r="G109" s="377">
        <f>G110+G111+G112</f>
        <v>0</v>
      </c>
      <c r="H109" s="418">
        <f>H110+H111+H112</f>
        <v>5000</v>
      </c>
      <c r="I109" s="377">
        <f>I110+I111+I112</f>
        <v>0</v>
      </c>
      <c r="J109" s="418">
        <f>J110+J111+J112</f>
        <v>5000</v>
      </c>
      <c r="K109" s="331"/>
      <c r="L109" s="331"/>
    </row>
    <row r="110" spans="1:12" ht="17.25" customHeight="1">
      <c r="A110" s="330">
        <v>13</v>
      </c>
      <c r="B110" s="125" t="s">
        <v>515</v>
      </c>
      <c r="C110" s="383" t="s">
        <v>390</v>
      </c>
      <c r="D110" s="434">
        <f t="shared" si="28"/>
        <v>0</v>
      </c>
      <c r="E110" s="434">
        <f t="shared" si="28"/>
        <v>0</v>
      </c>
      <c r="F110" s="434">
        <f t="shared" si="28"/>
        <v>0</v>
      </c>
      <c r="G110" s="385"/>
      <c r="H110" s="157">
        <f>F110+G110</f>
        <v>0</v>
      </c>
      <c r="I110" s="385"/>
      <c r="J110" s="157">
        <f>H110+I110</f>
        <v>0</v>
      </c>
      <c r="K110" s="331"/>
      <c r="L110" s="331"/>
    </row>
    <row r="111" spans="1:12" ht="17.25" customHeight="1">
      <c r="A111" s="330">
        <v>14</v>
      </c>
      <c r="B111" s="125" t="s">
        <v>516</v>
      </c>
      <c r="C111" s="383" t="s">
        <v>72</v>
      </c>
      <c r="D111" s="434">
        <f t="shared" si="28"/>
        <v>5000</v>
      </c>
      <c r="E111" s="434">
        <f t="shared" si="28"/>
        <v>0</v>
      </c>
      <c r="F111" s="434">
        <f t="shared" si="28"/>
        <v>5000</v>
      </c>
      <c r="G111" s="385"/>
      <c r="H111" s="157">
        <f>F111+G111</f>
        <v>5000</v>
      </c>
      <c r="I111" s="385"/>
      <c r="J111" s="157">
        <f>H111+I111</f>
        <v>5000</v>
      </c>
      <c r="K111" s="331"/>
      <c r="L111" s="331"/>
    </row>
    <row r="112" spans="1:12" ht="17.25" customHeight="1" thickBot="1">
      <c r="A112" s="305">
        <v>15</v>
      </c>
      <c r="B112" s="132" t="s">
        <v>514</v>
      </c>
      <c r="C112" s="401" t="s">
        <v>391</v>
      </c>
      <c r="D112" s="609">
        <f t="shared" si="28"/>
        <v>0</v>
      </c>
      <c r="E112" s="609">
        <f t="shared" si="28"/>
        <v>0</v>
      </c>
      <c r="F112" s="609">
        <f t="shared" si="28"/>
        <v>0</v>
      </c>
      <c r="G112" s="410"/>
      <c r="H112" s="419">
        <f>F112+G112</f>
        <v>0</v>
      </c>
      <c r="I112" s="410"/>
      <c r="J112" s="419">
        <f>H112+I112</f>
        <v>0</v>
      </c>
      <c r="K112" s="331"/>
      <c r="L112" s="331"/>
    </row>
    <row r="113" spans="1:12" ht="17.25" customHeight="1" thickBot="1">
      <c r="A113" s="121">
        <v>16</v>
      </c>
      <c r="B113" s="122" t="s">
        <v>35</v>
      </c>
      <c r="C113" s="381" t="s">
        <v>63</v>
      </c>
      <c r="D113" s="141">
        <f t="shared" si="28"/>
        <v>15251</v>
      </c>
      <c r="E113" s="141">
        <f t="shared" si="28"/>
        <v>0</v>
      </c>
      <c r="F113" s="141">
        <f t="shared" si="28"/>
        <v>15251</v>
      </c>
      <c r="G113" s="376">
        <f>G114+G115+G117+G118+G119+G120+G123</f>
        <v>0</v>
      </c>
      <c r="H113" s="416">
        <f>H114+H115+H117+H118+H119+H120+H123</f>
        <v>15251</v>
      </c>
      <c r="I113" s="376">
        <f>I114+I115+I117+I118+I119+I120+I123</f>
        <v>0</v>
      </c>
      <c r="J113" s="416">
        <f>J114+J115+J117+J118+J119+J120+J123</f>
        <v>15251</v>
      </c>
      <c r="K113" s="141" t="e">
        <f aca="true" t="shared" si="32" ref="K113:L115">K242+K360</f>
        <v>#REF!</v>
      </c>
      <c r="L113" s="141" t="e">
        <f t="shared" si="32"/>
        <v>#REF!</v>
      </c>
    </row>
    <row r="114" spans="1:12" ht="17.25" customHeight="1">
      <c r="A114" s="131">
        <v>17</v>
      </c>
      <c r="B114" s="135" t="s">
        <v>6</v>
      </c>
      <c r="C114" s="400" t="s">
        <v>392</v>
      </c>
      <c r="D114" s="140">
        <f t="shared" si="28"/>
        <v>3678</v>
      </c>
      <c r="E114" s="140">
        <f t="shared" si="28"/>
        <v>0</v>
      </c>
      <c r="F114" s="140">
        <f t="shared" si="28"/>
        <v>3678</v>
      </c>
      <c r="G114" s="140"/>
      <c r="H114" s="417">
        <f>F114+G114</f>
        <v>3678</v>
      </c>
      <c r="I114" s="140"/>
      <c r="J114" s="417">
        <f>H114+I114</f>
        <v>3678</v>
      </c>
      <c r="K114" s="140" t="e">
        <f t="shared" si="32"/>
        <v>#REF!</v>
      </c>
      <c r="L114" s="140" t="e">
        <f t="shared" si="32"/>
        <v>#REF!</v>
      </c>
    </row>
    <row r="115" spans="1:12" ht="17.25" customHeight="1">
      <c r="A115" s="330">
        <v>18</v>
      </c>
      <c r="B115" s="125" t="s">
        <v>13</v>
      </c>
      <c r="C115" s="383" t="s">
        <v>393</v>
      </c>
      <c r="D115" s="434">
        <f t="shared" si="28"/>
        <v>2873</v>
      </c>
      <c r="E115" s="434">
        <f t="shared" si="28"/>
        <v>0</v>
      </c>
      <c r="F115" s="434">
        <f t="shared" si="28"/>
        <v>2873</v>
      </c>
      <c r="G115" s="140"/>
      <c r="H115" s="417">
        <f>F115+G115</f>
        <v>2873</v>
      </c>
      <c r="I115" s="140"/>
      <c r="J115" s="417">
        <f>H115+I115</f>
        <v>2873</v>
      </c>
      <c r="K115" s="140" t="e">
        <f t="shared" si="32"/>
        <v>#REF!</v>
      </c>
      <c r="L115" s="140" t="e">
        <f t="shared" si="32"/>
        <v>#REF!</v>
      </c>
    </row>
    <row r="116" spans="1:12" ht="17.25" customHeight="1">
      <c r="A116" s="330">
        <v>19</v>
      </c>
      <c r="B116" s="135" t="s">
        <v>52</v>
      </c>
      <c r="C116" s="400" t="s">
        <v>517</v>
      </c>
      <c r="D116" s="434">
        <f t="shared" si="28"/>
        <v>0</v>
      </c>
      <c r="E116" s="434">
        <f t="shared" si="28"/>
        <v>0</v>
      </c>
      <c r="F116" s="434">
        <f t="shared" si="28"/>
        <v>0</v>
      </c>
      <c r="G116" s="140"/>
      <c r="H116" s="417"/>
      <c r="I116" s="140"/>
      <c r="J116" s="417"/>
      <c r="K116" s="140"/>
      <c r="L116" s="140"/>
    </row>
    <row r="117" spans="1:12" ht="17.25" customHeight="1">
      <c r="A117" s="330">
        <v>20</v>
      </c>
      <c r="B117" s="135" t="s">
        <v>53</v>
      </c>
      <c r="C117" s="400" t="s">
        <v>394</v>
      </c>
      <c r="D117" s="434">
        <f t="shared" si="28"/>
        <v>0</v>
      </c>
      <c r="E117" s="434">
        <f t="shared" si="28"/>
        <v>0</v>
      </c>
      <c r="F117" s="434">
        <f t="shared" si="28"/>
        <v>0</v>
      </c>
      <c r="G117" s="140"/>
      <c r="H117" s="417">
        <f>F117+G117</f>
        <v>0</v>
      </c>
      <c r="I117" s="140"/>
      <c r="J117" s="417">
        <f>H117+I117</f>
        <v>0</v>
      </c>
      <c r="K117" s="140">
        <f>K245+K363</f>
        <v>0</v>
      </c>
      <c r="L117" s="140">
        <f>L245+L363</f>
        <v>0</v>
      </c>
    </row>
    <row r="118" spans="1:12" ht="17.25" customHeight="1">
      <c r="A118" s="330">
        <v>21</v>
      </c>
      <c r="B118" s="135" t="s">
        <v>54</v>
      </c>
      <c r="C118" s="403" t="s">
        <v>395</v>
      </c>
      <c r="D118" s="434">
        <f aca="true" t="shared" si="33" ref="D118:F137">D261+D407</f>
        <v>0</v>
      </c>
      <c r="E118" s="434">
        <f t="shared" si="33"/>
        <v>0</v>
      </c>
      <c r="F118" s="434">
        <f t="shared" si="33"/>
        <v>0</v>
      </c>
      <c r="G118" s="140"/>
      <c r="H118" s="417">
        <f>F118+G118</f>
        <v>0</v>
      </c>
      <c r="I118" s="140"/>
      <c r="J118" s="417">
        <f>H118+I118</f>
        <v>0</v>
      </c>
      <c r="K118" s="140"/>
      <c r="L118" s="140"/>
    </row>
    <row r="119" spans="1:12" ht="17.25" customHeight="1">
      <c r="A119" s="330">
        <v>22</v>
      </c>
      <c r="B119" s="135" t="s">
        <v>55</v>
      </c>
      <c r="C119" s="384" t="s">
        <v>69</v>
      </c>
      <c r="D119" s="434">
        <f t="shared" si="33"/>
        <v>400</v>
      </c>
      <c r="E119" s="434">
        <f t="shared" si="33"/>
        <v>0</v>
      </c>
      <c r="F119" s="434">
        <f t="shared" si="33"/>
        <v>400</v>
      </c>
      <c r="G119" s="140"/>
      <c r="H119" s="417">
        <f>F119+G119</f>
        <v>400</v>
      </c>
      <c r="I119" s="140"/>
      <c r="J119" s="417">
        <f>H119+I119</f>
        <v>400</v>
      </c>
      <c r="K119" s="140"/>
      <c r="L119" s="140"/>
    </row>
    <row r="120" spans="1:14" ht="17.25" customHeight="1">
      <c r="A120" s="137">
        <v>23</v>
      </c>
      <c r="B120" s="125" t="s">
        <v>57</v>
      </c>
      <c r="C120" s="383" t="s">
        <v>67</v>
      </c>
      <c r="D120" s="434">
        <f t="shared" si="33"/>
        <v>3300</v>
      </c>
      <c r="E120" s="434">
        <f t="shared" si="33"/>
        <v>0</v>
      </c>
      <c r="F120" s="434">
        <f t="shared" si="33"/>
        <v>3300</v>
      </c>
      <c r="G120" s="140"/>
      <c r="H120" s="417">
        <f>F120+G120</f>
        <v>3300</v>
      </c>
      <c r="I120" s="140"/>
      <c r="J120" s="417">
        <f>H120+I120</f>
        <v>3300</v>
      </c>
      <c r="K120" s="140">
        <f>K247+K365</f>
        <v>0</v>
      </c>
      <c r="L120" s="140">
        <f>L247+L365</f>
        <v>0</v>
      </c>
      <c r="N120" s="117" t="s">
        <v>519</v>
      </c>
    </row>
    <row r="121" spans="1:12" ht="17.25" customHeight="1">
      <c r="A121" s="137">
        <v>24</v>
      </c>
      <c r="B121" s="125" t="s">
        <v>59</v>
      </c>
      <c r="C121" s="383" t="s">
        <v>518</v>
      </c>
      <c r="D121" s="434">
        <f t="shared" si="33"/>
        <v>0</v>
      </c>
      <c r="E121" s="434">
        <f t="shared" si="33"/>
        <v>0</v>
      </c>
      <c r="F121" s="434">
        <f t="shared" si="33"/>
        <v>0</v>
      </c>
      <c r="G121" s="377"/>
      <c r="H121" s="418"/>
      <c r="I121" s="377"/>
      <c r="J121" s="418"/>
      <c r="K121" s="140"/>
      <c r="L121" s="140"/>
    </row>
    <row r="122" spans="1:12" ht="17.25" customHeight="1">
      <c r="A122" s="137">
        <v>25</v>
      </c>
      <c r="B122" s="125" t="s">
        <v>60</v>
      </c>
      <c r="C122" s="383" t="s">
        <v>520</v>
      </c>
      <c r="D122" s="434">
        <f t="shared" si="33"/>
        <v>0</v>
      </c>
      <c r="E122" s="434">
        <f t="shared" si="33"/>
        <v>0</v>
      </c>
      <c r="F122" s="434">
        <f t="shared" si="33"/>
        <v>0</v>
      </c>
      <c r="G122" s="377"/>
      <c r="H122" s="418"/>
      <c r="I122" s="377"/>
      <c r="J122" s="418"/>
      <c r="K122" s="140"/>
      <c r="L122" s="140"/>
    </row>
    <row r="123" spans="1:12" ht="17.25" customHeight="1">
      <c r="A123" s="330">
        <v>26</v>
      </c>
      <c r="B123" s="125" t="s">
        <v>62</v>
      </c>
      <c r="C123" s="383" t="s">
        <v>396</v>
      </c>
      <c r="D123" s="434">
        <f t="shared" si="33"/>
        <v>5000</v>
      </c>
      <c r="E123" s="434">
        <f t="shared" si="33"/>
        <v>0</v>
      </c>
      <c r="F123" s="434">
        <f t="shared" si="33"/>
        <v>5000</v>
      </c>
      <c r="G123" s="377">
        <f>G124+G125+G126</f>
        <v>0</v>
      </c>
      <c r="H123" s="418">
        <f>H124+H125+H126</f>
        <v>5000</v>
      </c>
      <c r="I123" s="377">
        <f>I124+I125+I126</f>
        <v>0</v>
      </c>
      <c r="J123" s="418">
        <f>J124+J125+J126</f>
        <v>5000</v>
      </c>
      <c r="K123" s="140"/>
      <c r="L123" s="140"/>
    </row>
    <row r="124" spans="1:12" ht="17.25" customHeight="1">
      <c r="A124" s="330">
        <v>27</v>
      </c>
      <c r="B124" s="125" t="s">
        <v>515</v>
      </c>
      <c r="C124" s="383" t="s">
        <v>390</v>
      </c>
      <c r="D124" s="434">
        <f t="shared" si="33"/>
        <v>0</v>
      </c>
      <c r="E124" s="434">
        <f t="shared" si="33"/>
        <v>0</v>
      </c>
      <c r="F124" s="434">
        <f t="shared" si="33"/>
        <v>0</v>
      </c>
      <c r="G124" s="140"/>
      <c r="H124" s="417">
        <f>G124+F124</f>
        <v>0</v>
      </c>
      <c r="I124" s="140"/>
      <c r="J124" s="417">
        <f>I124+H124</f>
        <v>0</v>
      </c>
      <c r="K124" s="140"/>
      <c r="L124" s="140"/>
    </row>
    <row r="125" spans="1:12" ht="17.25" customHeight="1">
      <c r="A125" s="330">
        <v>28</v>
      </c>
      <c r="B125" s="125" t="s">
        <v>516</v>
      </c>
      <c r="C125" s="383" t="s">
        <v>72</v>
      </c>
      <c r="D125" s="434">
        <f t="shared" si="33"/>
        <v>5000</v>
      </c>
      <c r="E125" s="434">
        <f t="shared" si="33"/>
        <v>0</v>
      </c>
      <c r="F125" s="434">
        <f t="shared" si="33"/>
        <v>5000</v>
      </c>
      <c r="G125" s="140"/>
      <c r="H125" s="417">
        <f>G125+F125</f>
        <v>5000</v>
      </c>
      <c r="I125" s="140"/>
      <c r="J125" s="417">
        <f>I125+H125</f>
        <v>5000</v>
      </c>
      <c r="K125" s="140"/>
      <c r="L125" s="140"/>
    </row>
    <row r="126" spans="1:14" ht="17.25" customHeight="1" thickBot="1">
      <c r="A126" s="305">
        <v>29</v>
      </c>
      <c r="B126" s="132" t="s">
        <v>514</v>
      </c>
      <c r="C126" s="401" t="s">
        <v>391</v>
      </c>
      <c r="D126" s="609">
        <f t="shared" si="33"/>
        <v>0</v>
      </c>
      <c r="E126" s="609">
        <f t="shared" si="33"/>
        <v>0</v>
      </c>
      <c r="F126" s="609">
        <f t="shared" si="33"/>
        <v>0</v>
      </c>
      <c r="G126" s="140">
        <f>G250+G368</f>
        <v>0</v>
      </c>
      <c r="H126" s="417">
        <f>G126+F126</f>
        <v>0</v>
      </c>
      <c r="I126" s="140">
        <f>I250+I368</f>
        <v>0</v>
      </c>
      <c r="J126" s="417">
        <f>I126+H126</f>
        <v>0</v>
      </c>
      <c r="K126" s="140">
        <f>K248+K366</f>
        <v>0</v>
      </c>
      <c r="L126" s="140">
        <f>L248+L366</f>
        <v>0</v>
      </c>
      <c r="N126" s="134"/>
    </row>
    <row r="127" spans="1:14" ht="17.25" customHeight="1" thickBot="1">
      <c r="A127" s="323">
        <v>30</v>
      </c>
      <c r="B127" s="348" t="s">
        <v>407</v>
      </c>
      <c r="C127" s="323" t="s">
        <v>397</v>
      </c>
      <c r="D127" s="141">
        <f t="shared" si="33"/>
        <v>281058</v>
      </c>
      <c r="E127" s="141">
        <f t="shared" si="33"/>
        <v>3575</v>
      </c>
      <c r="F127" s="141">
        <f t="shared" si="33"/>
        <v>284633</v>
      </c>
      <c r="G127" s="376">
        <f>G113+G98</f>
        <v>350</v>
      </c>
      <c r="H127" s="416">
        <f>H113+H98</f>
        <v>284983</v>
      </c>
      <c r="I127" s="376">
        <f>I113+I98</f>
        <v>16</v>
      </c>
      <c r="J127" s="416">
        <f>J113+J98</f>
        <v>284999</v>
      </c>
      <c r="K127" s="331"/>
      <c r="L127" s="331"/>
      <c r="N127" s="134"/>
    </row>
    <row r="128" spans="1:12" s="124" customFormat="1" ht="30" customHeight="1" thickBot="1">
      <c r="A128" s="121">
        <v>31</v>
      </c>
      <c r="B128" s="122" t="s">
        <v>408</v>
      </c>
      <c r="C128" s="402" t="s">
        <v>398</v>
      </c>
      <c r="D128" s="141">
        <f t="shared" si="33"/>
        <v>0</v>
      </c>
      <c r="E128" s="141">
        <f t="shared" si="33"/>
        <v>0</v>
      </c>
      <c r="F128" s="141">
        <f t="shared" si="33"/>
        <v>0</v>
      </c>
      <c r="G128" s="141">
        <v>0</v>
      </c>
      <c r="H128" s="420">
        <v>0</v>
      </c>
      <c r="I128" s="141">
        <v>0</v>
      </c>
      <c r="J128" s="420">
        <v>0</v>
      </c>
      <c r="K128" s="141">
        <f>K265+K383</f>
        <v>0</v>
      </c>
      <c r="L128" s="141">
        <f>L265+L383</f>
        <v>0</v>
      </c>
    </row>
    <row r="129" spans="1:12" s="124" customFormat="1" ht="17.25" customHeight="1" thickBot="1">
      <c r="A129" s="121">
        <v>32</v>
      </c>
      <c r="B129" s="122" t="s">
        <v>4</v>
      </c>
      <c r="C129" s="381" t="s">
        <v>299</v>
      </c>
      <c r="D129" s="141">
        <f t="shared" si="33"/>
        <v>0</v>
      </c>
      <c r="E129" s="141">
        <f t="shared" si="33"/>
        <v>0</v>
      </c>
      <c r="F129" s="141">
        <f t="shared" si="33"/>
        <v>0</v>
      </c>
      <c r="G129" s="376">
        <f>G130+G131</f>
        <v>0</v>
      </c>
      <c r="H129" s="416">
        <f>H130+H131</f>
        <v>0</v>
      </c>
      <c r="I129" s="376">
        <f>I130+I131</f>
        <v>0</v>
      </c>
      <c r="J129" s="416">
        <f>J130+J131</f>
        <v>0</v>
      </c>
      <c r="K129" s="141"/>
      <c r="L129" s="141"/>
    </row>
    <row r="130" spans="1:12" ht="17.25" customHeight="1" thickBot="1">
      <c r="A130" s="332">
        <v>33</v>
      </c>
      <c r="B130" s="225" t="s">
        <v>6</v>
      </c>
      <c r="C130" s="408" t="s">
        <v>300</v>
      </c>
      <c r="D130" s="140">
        <f t="shared" si="33"/>
        <v>0</v>
      </c>
      <c r="E130" s="140">
        <f t="shared" si="33"/>
        <v>0</v>
      </c>
      <c r="F130" s="140">
        <f t="shared" si="33"/>
        <v>0</v>
      </c>
      <c r="G130" s="411"/>
      <c r="H130" s="421"/>
      <c r="I130" s="411"/>
      <c r="J130" s="421"/>
      <c r="K130" s="304"/>
      <c r="L130" s="304"/>
    </row>
    <row r="131" spans="1:12" ht="17.25" customHeight="1" thickBot="1">
      <c r="A131" s="305">
        <v>34</v>
      </c>
      <c r="B131" s="132" t="s">
        <v>13</v>
      </c>
      <c r="C131" s="401" t="s">
        <v>301</v>
      </c>
      <c r="D131" s="609">
        <f t="shared" si="33"/>
        <v>0</v>
      </c>
      <c r="E131" s="609">
        <f t="shared" si="33"/>
        <v>0</v>
      </c>
      <c r="F131" s="609">
        <f t="shared" si="33"/>
        <v>0</v>
      </c>
      <c r="G131" s="410"/>
      <c r="H131" s="422"/>
      <c r="I131" s="410"/>
      <c r="J131" s="422"/>
      <c r="K131" s="304"/>
      <c r="L131" s="304"/>
    </row>
    <row r="132" spans="1:12" ht="17.25" customHeight="1" thickBot="1">
      <c r="A132" s="121">
        <v>35</v>
      </c>
      <c r="B132" s="122" t="s">
        <v>35</v>
      </c>
      <c r="C132" s="381" t="s">
        <v>406</v>
      </c>
      <c r="D132" s="141">
        <f t="shared" si="33"/>
        <v>0</v>
      </c>
      <c r="E132" s="141">
        <f t="shared" si="33"/>
        <v>0</v>
      </c>
      <c r="F132" s="141">
        <f t="shared" si="33"/>
        <v>0</v>
      </c>
      <c r="G132" s="376">
        <f>G133+G138</f>
        <v>0</v>
      </c>
      <c r="H132" s="416">
        <f>H133+H138</f>
        <v>0</v>
      </c>
      <c r="I132" s="376">
        <f>I133+I138</f>
        <v>0</v>
      </c>
      <c r="J132" s="416">
        <f>J133+J138</f>
        <v>0</v>
      </c>
      <c r="K132" s="141">
        <f>K254+K372</f>
        <v>0</v>
      </c>
      <c r="L132" s="141">
        <f>L254+L372</f>
        <v>0</v>
      </c>
    </row>
    <row r="133" spans="1:12" s="124" customFormat="1" ht="17.25" customHeight="1">
      <c r="A133" s="339">
        <v>36</v>
      </c>
      <c r="B133" s="227" t="s">
        <v>6</v>
      </c>
      <c r="C133" s="382" t="s">
        <v>297</v>
      </c>
      <c r="D133" s="610">
        <f t="shared" si="33"/>
        <v>0</v>
      </c>
      <c r="E133" s="610">
        <f t="shared" si="33"/>
        <v>0</v>
      </c>
      <c r="F133" s="610">
        <f t="shared" si="33"/>
        <v>0</v>
      </c>
      <c r="G133" s="378">
        <f>G134+G135</f>
        <v>0</v>
      </c>
      <c r="H133" s="423">
        <f>H134+H135</f>
        <v>0</v>
      </c>
      <c r="I133" s="378">
        <f>I134+I135</f>
        <v>0</v>
      </c>
      <c r="J133" s="423">
        <f>J134+J135</f>
        <v>0</v>
      </c>
      <c r="K133" s="334">
        <f>K255+K373</f>
        <v>0</v>
      </c>
      <c r="L133" s="334">
        <f>L255+L373</f>
        <v>0</v>
      </c>
    </row>
    <row r="134" spans="1:12" ht="17.25" customHeight="1">
      <c r="A134" s="330">
        <v>37</v>
      </c>
      <c r="B134" s="125" t="s">
        <v>7</v>
      </c>
      <c r="C134" s="383" t="s">
        <v>399</v>
      </c>
      <c r="D134" s="434">
        <f t="shared" si="33"/>
        <v>0</v>
      </c>
      <c r="E134" s="434">
        <f t="shared" si="33"/>
        <v>0</v>
      </c>
      <c r="F134" s="434">
        <f t="shared" si="33"/>
        <v>0</v>
      </c>
      <c r="G134" s="385"/>
      <c r="H134" s="424"/>
      <c r="I134" s="385"/>
      <c r="J134" s="424"/>
      <c r="K134" s="331"/>
      <c r="L134" s="331"/>
    </row>
    <row r="135" spans="1:12" ht="17.25" customHeight="1">
      <c r="A135" s="330">
        <v>38</v>
      </c>
      <c r="B135" s="125" t="s">
        <v>8</v>
      </c>
      <c r="C135" s="383" t="s">
        <v>400</v>
      </c>
      <c r="D135" s="434">
        <f t="shared" si="33"/>
        <v>0</v>
      </c>
      <c r="E135" s="434">
        <f t="shared" si="33"/>
        <v>0</v>
      </c>
      <c r="F135" s="434">
        <f t="shared" si="33"/>
        <v>0</v>
      </c>
      <c r="G135" s="385"/>
      <c r="H135" s="424"/>
      <c r="I135" s="385"/>
      <c r="J135" s="424"/>
      <c r="K135" s="331"/>
      <c r="L135" s="331"/>
    </row>
    <row r="136" spans="1:12" s="124" customFormat="1" ht="17.25" customHeight="1">
      <c r="A136" s="127">
        <v>39</v>
      </c>
      <c r="B136" s="338" t="s">
        <v>13</v>
      </c>
      <c r="C136" s="409" t="s">
        <v>298</v>
      </c>
      <c r="D136" s="435">
        <f t="shared" si="33"/>
        <v>0</v>
      </c>
      <c r="E136" s="435">
        <f t="shared" si="33"/>
        <v>0</v>
      </c>
      <c r="F136" s="435">
        <f t="shared" si="33"/>
        <v>0</v>
      </c>
      <c r="G136" s="379">
        <f>G137+G138</f>
        <v>0</v>
      </c>
      <c r="H136" s="425">
        <f>H137+H138</f>
        <v>0</v>
      </c>
      <c r="I136" s="379">
        <f>I137+I138</f>
        <v>0</v>
      </c>
      <c r="J136" s="425">
        <f>J137+J138</f>
        <v>0</v>
      </c>
      <c r="K136" s="335"/>
      <c r="L136" s="335"/>
    </row>
    <row r="137" spans="1:12" ht="17.25" customHeight="1">
      <c r="A137" s="330">
        <v>40</v>
      </c>
      <c r="B137" s="125" t="s">
        <v>15</v>
      </c>
      <c r="C137" s="383" t="s">
        <v>399</v>
      </c>
      <c r="D137" s="434">
        <f t="shared" si="33"/>
        <v>0</v>
      </c>
      <c r="E137" s="434">
        <f t="shared" si="33"/>
        <v>0</v>
      </c>
      <c r="F137" s="434">
        <f t="shared" si="33"/>
        <v>0</v>
      </c>
      <c r="G137" s="331"/>
      <c r="H137" s="426"/>
      <c r="I137" s="331"/>
      <c r="J137" s="426"/>
      <c r="K137" s="331"/>
      <c r="L137" s="331"/>
    </row>
    <row r="138" spans="1:12" ht="17.25" customHeight="1" thickBot="1">
      <c r="A138" s="305">
        <v>41</v>
      </c>
      <c r="B138" s="125" t="s">
        <v>401</v>
      </c>
      <c r="C138" s="383" t="s">
        <v>400</v>
      </c>
      <c r="D138" s="609">
        <f aca="true" t="shared" si="34" ref="D138:F143">D281+D427</f>
        <v>0</v>
      </c>
      <c r="E138" s="609">
        <f t="shared" si="34"/>
        <v>0</v>
      </c>
      <c r="F138" s="609">
        <f t="shared" si="34"/>
        <v>0</v>
      </c>
      <c r="G138" s="297"/>
      <c r="H138" s="422"/>
      <c r="I138" s="297"/>
      <c r="J138" s="422"/>
      <c r="K138" s="297">
        <f>K256+K374</f>
        <v>0</v>
      </c>
      <c r="L138" s="297">
        <f>L256+L374</f>
        <v>0</v>
      </c>
    </row>
    <row r="139" spans="1:12" ht="17.25" customHeight="1" thickBot="1">
      <c r="A139" s="121">
        <v>42</v>
      </c>
      <c r="B139" s="122" t="s">
        <v>38</v>
      </c>
      <c r="C139" s="381" t="s">
        <v>402</v>
      </c>
      <c r="D139" s="141">
        <f t="shared" si="34"/>
        <v>0</v>
      </c>
      <c r="E139" s="141">
        <f t="shared" si="34"/>
        <v>0</v>
      </c>
      <c r="F139" s="141">
        <f t="shared" si="34"/>
        <v>0</v>
      </c>
      <c r="G139" s="376">
        <v>0</v>
      </c>
      <c r="H139" s="416">
        <v>0</v>
      </c>
      <c r="I139" s="376">
        <v>0</v>
      </c>
      <c r="J139" s="416">
        <v>0</v>
      </c>
      <c r="K139" s="333"/>
      <c r="L139" s="333"/>
    </row>
    <row r="140" spans="1:12" ht="17.25" customHeight="1" thickBot="1">
      <c r="A140" s="121">
        <v>43</v>
      </c>
      <c r="B140" s="122" t="s">
        <v>521</v>
      </c>
      <c r="C140" s="381" t="s">
        <v>522</v>
      </c>
      <c r="D140" s="141">
        <f t="shared" si="34"/>
        <v>0</v>
      </c>
      <c r="E140" s="141">
        <f t="shared" si="34"/>
        <v>0</v>
      </c>
      <c r="F140" s="141">
        <f t="shared" si="34"/>
        <v>0</v>
      </c>
      <c r="G140" s="501"/>
      <c r="H140" s="502"/>
      <c r="I140" s="501"/>
      <c r="J140" s="502"/>
      <c r="K140" s="333"/>
      <c r="L140" s="333"/>
    </row>
    <row r="141" spans="1:12" s="115" customFormat="1" ht="17.25" customHeight="1" thickBot="1">
      <c r="A141" s="121">
        <v>44</v>
      </c>
      <c r="B141" s="122"/>
      <c r="C141" s="381" t="s">
        <v>423</v>
      </c>
      <c r="D141" s="141">
        <f t="shared" si="34"/>
        <v>0</v>
      </c>
      <c r="E141" s="141">
        <f t="shared" si="34"/>
        <v>0</v>
      </c>
      <c r="F141" s="141">
        <f t="shared" si="34"/>
        <v>0</v>
      </c>
      <c r="G141" s="380">
        <f>G129+G132+G139</f>
        <v>0</v>
      </c>
      <c r="H141" s="427">
        <f>H129+H132+H139</f>
        <v>0</v>
      </c>
      <c r="I141" s="380">
        <f>I129+I132+I139</f>
        <v>0</v>
      </c>
      <c r="J141" s="427">
        <f>J129+J132+J139</f>
        <v>0</v>
      </c>
      <c r="K141" s="240"/>
      <c r="L141" s="241"/>
    </row>
    <row r="142" spans="1:12" ht="17.25" customHeight="1" hidden="1" thickBot="1">
      <c r="A142" s="266">
        <v>24</v>
      </c>
      <c r="B142" s="122" t="s">
        <v>42</v>
      </c>
      <c r="C142" s="381" t="s">
        <v>215</v>
      </c>
      <c r="D142" s="304">
        <f t="shared" si="34"/>
        <v>0</v>
      </c>
      <c r="E142" s="304">
        <f t="shared" si="34"/>
        <v>0</v>
      </c>
      <c r="F142" s="304">
        <f t="shared" si="34"/>
        <v>0</v>
      </c>
      <c r="G142" s="141" t="e">
        <f>G98+G113+#REF!+G128+G132</f>
        <v>#REF!</v>
      </c>
      <c r="H142" s="420" t="e">
        <f>H98+H113+#REF!+H128+H132</f>
        <v>#REF!</v>
      </c>
      <c r="I142" s="141" t="e">
        <f>I98+I113+#REF!+I128+I132</f>
        <v>#REF!</v>
      </c>
      <c r="J142" s="420" t="e">
        <f>J98+J113+#REF!+J128+J132</f>
        <v>#REF!</v>
      </c>
      <c r="K142" s="141" t="e">
        <f>K98+K113+#REF!+K128+K132</f>
        <v>#REF!</v>
      </c>
      <c r="L142" s="141" t="e">
        <f>L98+L113+#REF!+L128+L132</f>
        <v>#REF!</v>
      </c>
    </row>
    <row r="143" spans="1:12" ht="17.25" customHeight="1" thickBot="1">
      <c r="A143" s="121">
        <v>45</v>
      </c>
      <c r="B143" s="639" t="s">
        <v>403</v>
      </c>
      <c r="C143" s="640"/>
      <c r="D143" s="141">
        <f t="shared" si="34"/>
        <v>281058</v>
      </c>
      <c r="E143" s="141">
        <f t="shared" si="34"/>
        <v>3575</v>
      </c>
      <c r="F143" s="141">
        <f t="shared" si="34"/>
        <v>284633</v>
      </c>
      <c r="G143" s="380">
        <f>G127+G141</f>
        <v>350</v>
      </c>
      <c r="H143" s="427">
        <f>H127+H141</f>
        <v>284983</v>
      </c>
      <c r="I143" s="380">
        <f>I127+I141</f>
        <v>16</v>
      </c>
      <c r="J143" s="427">
        <f>J127+J141</f>
        <v>284999</v>
      </c>
      <c r="K143" s="141" t="e">
        <f>K99+K114+#REF!+K132+K133</f>
        <v>#REF!</v>
      </c>
      <c r="L143" s="141" t="e">
        <f>L99+L114+#REF!+L132+L133</f>
        <v>#REF!</v>
      </c>
    </row>
    <row r="144" spans="1:12" s="133" customFormat="1" ht="17.25" customHeight="1">
      <c r="A144" s="431"/>
      <c r="B144" s="606"/>
      <c r="C144" s="336"/>
      <c r="D144" s="431"/>
      <c r="E144" s="431"/>
      <c r="F144" s="431"/>
      <c r="G144" s="431"/>
      <c r="H144" s="611"/>
      <c r="I144" s="431"/>
      <c r="J144" s="611"/>
      <c r="K144" s="431"/>
      <c r="L144" s="431"/>
    </row>
    <row r="145" ht="17.25" customHeight="1">
      <c r="A145" s="117" t="s">
        <v>571</v>
      </c>
    </row>
    <row r="146" ht="17.25" customHeight="1">
      <c r="A146" s="117" t="s">
        <v>599</v>
      </c>
    </row>
    <row r="148" spans="1:4" ht="17.25" customHeight="1">
      <c r="A148" s="646" t="s">
        <v>524</v>
      </c>
      <c r="B148" s="646"/>
      <c r="C148" s="646"/>
      <c r="D148" s="646"/>
    </row>
    <row r="149" spans="1:12" ht="17.25" customHeight="1">
      <c r="A149" s="118"/>
      <c r="B149" s="119"/>
      <c r="C149" s="120"/>
      <c r="D149" s="120"/>
      <c r="E149" s="120"/>
      <c r="F149" s="120"/>
      <c r="G149" s="120"/>
      <c r="H149" s="413"/>
      <c r="I149" s="120"/>
      <c r="J149" s="413"/>
      <c r="K149" s="120"/>
      <c r="L149" s="120"/>
    </row>
    <row r="150" spans="1:10" ht="17.25" customHeight="1" thickBot="1">
      <c r="A150" s="646" t="s">
        <v>0</v>
      </c>
      <c r="B150" s="646"/>
      <c r="C150" s="646"/>
      <c r="D150" s="646"/>
      <c r="E150" s="650"/>
      <c r="F150" s="650"/>
      <c r="G150" s="651"/>
      <c r="H150" s="651"/>
      <c r="I150" s="651"/>
      <c r="J150" s="117"/>
    </row>
    <row r="151" spans="1:12" ht="17.25" customHeight="1" thickBot="1">
      <c r="A151" s="289" t="s">
        <v>1</v>
      </c>
      <c r="B151" s="290"/>
      <c r="C151" s="397" t="s">
        <v>2</v>
      </c>
      <c r="D151" s="116" t="s">
        <v>3</v>
      </c>
      <c r="E151" s="116" t="s">
        <v>602</v>
      </c>
      <c r="F151" s="116" t="s">
        <v>603</v>
      </c>
      <c r="G151" s="116" t="s">
        <v>192</v>
      </c>
      <c r="H151" s="414" t="s">
        <v>185</v>
      </c>
      <c r="I151" s="116" t="s">
        <v>193</v>
      </c>
      <c r="J151" s="414" t="s">
        <v>185</v>
      </c>
      <c r="K151" s="116" t="s">
        <v>204</v>
      </c>
      <c r="L151" s="116" t="s">
        <v>185</v>
      </c>
    </row>
    <row r="152" spans="1:12" s="124" customFormat="1" ht="17.25" customHeight="1" thickBot="1">
      <c r="A152" s="121">
        <v>1</v>
      </c>
      <c r="B152" s="122" t="s">
        <v>4</v>
      </c>
      <c r="C152" s="381" t="s">
        <v>5</v>
      </c>
      <c r="D152" s="123">
        <f>D153+D163+D178+D179+D186+D197</f>
        <v>233091</v>
      </c>
      <c r="E152" s="123">
        <f>E153+E163+E178+E179+E186+E197</f>
        <v>3575</v>
      </c>
      <c r="F152" s="123">
        <f>F153+F163+F178+F179+F186+F197</f>
        <v>236666</v>
      </c>
      <c r="G152" s="371">
        <f aca="true" t="shared" si="35" ref="G152:J162">G293+G438</f>
        <v>0</v>
      </c>
      <c r="H152" s="371">
        <f t="shared" si="35"/>
        <v>0</v>
      </c>
      <c r="I152" s="371">
        <f t="shared" si="35"/>
        <v>0</v>
      </c>
      <c r="J152" s="371">
        <f t="shared" si="35"/>
        <v>0</v>
      </c>
      <c r="K152" s="123">
        <f>K153+K163</f>
        <v>0</v>
      </c>
      <c r="L152" s="123">
        <f>L153+L163</f>
        <v>0</v>
      </c>
    </row>
    <row r="153" spans="1:12" ht="17.25" customHeight="1" thickBot="1">
      <c r="A153" s="344">
        <v>2</v>
      </c>
      <c r="B153" s="142" t="s">
        <v>6</v>
      </c>
      <c r="C153" s="602" t="s">
        <v>375</v>
      </c>
      <c r="D153" s="573">
        <f>D154+D155+D156+D157+D158+D159+D160+D161+D162</f>
        <v>57218</v>
      </c>
      <c r="E153" s="573">
        <f>E154+E155+E156+E157+E158+E159+E160+E161+E162</f>
        <v>0</v>
      </c>
      <c r="F153" s="573">
        <f>F154+F155+F156+F157+F158+F159+F160+F161+F162</f>
        <v>57218</v>
      </c>
      <c r="G153" s="371">
        <f t="shared" si="35"/>
        <v>0</v>
      </c>
      <c r="H153" s="371">
        <f t="shared" si="35"/>
        <v>0</v>
      </c>
      <c r="I153" s="371">
        <f t="shared" si="35"/>
        <v>0</v>
      </c>
      <c r="J153" s="371">
        <f t="shared" si="35"/>
        <v>0</v>
      </c>
      <c r="K153" s="228">
        <f aca="true" t="shared" si="36" ref="K153:L162">K294+K439</f>
        <v>0</v>
      </c>
      <c r="L153" s="228">
        <f t="shared" si="36"/>
        <v>0</v>
      </c>
    </row>
    <row r="154" spans="1:12" ht="17.25" customHeight="1">
      <c r="A154" s="131">
        <v>3</v>
      </c>
      <c r="B154" s="135" t="s">
        <v>7</v>
      </c>
      <c r="C154" s="492" t="s">
        <v>464</v>
      </c>
      <c r="D154" s="126"/>
      <c r="E154" s="126"/>
      <c r="F154" s="126">
        <f>D154+E154</f>
        <v>0</v>
      </c>
      <c r="G154" s="375">
        <f t="shared" si="35"/>
        <v>0</v>
      </c>
      <c r="H154" s="375">
        <f t="shared" si="35"/>
        <v>0</v>
      </c>
      <c r="I154" s="375">
        <f t="shared" si="35"/>
        <v>0</v>
      </c>
      <c r="J154" s="375">
        <f t="shared" si="35"/>
        <v>0</v>
      </c>
      <c r="K154" s="126">
        <f t="shared" si="36"/>
        <v>0</v>
      </c>
      <c r="L154" s="126">
        <f t="shared" si="36"/>
        <v>0</v>
      </c>
    </row>
    <row r="155" spans="1:12" ht="17.25" customHeight="1">
      <c r="A155" s="330">
        <v>4</v>
      </c>
      <c r="B155" s="125" t="s">
        <v>421</v>
      </c>
      <c r="C155" s="398" t="s">
        <v>465</v>
      </c>
      <c r="D155" s="126">
        <v>35353</v>
      </c>
      <c r="E155" s="126"/>
      <c r="F155" s="126">
        <f aca="true" t="shared" si="37" ref="F155:F162">D155+E155</f>
        <v>35353</v>
      </c>
      <c r="G155" s="372" t="e">
        <f t="shared" si="35"/>
        <v>#VALUE!</v>
      </c>
      <c r="H155" s="372" t="e">
        <f t="shared" si="35"/>
        <v>#VALUE!</v>
      </c>
      <c r="I155" s="372" t="e">
        <f t="shared" si="35"/>
        <v>#VALUE!</v>
      </c>
      <c r="J155" s="372" t="e">
        <f t="shared" si="35"/>
        <v>#VALUE!</v>
      </c>
      <c r="K155" s="126" t="e">
        <f t="shared" si="36"/>
        <v>#VALUE!</v>
      </c>
      <c r="L155" s="126" t="e">
        <f t="shared" si="36"/>
        <v>#VALUE!</v>
      </c>
    </row>
    <row r="156" spans="1:12" ht="17.25" customHeight="1">
      <c r="A156" s="330">
        <v>5</v>
      </c>
      <c r="B156" s="125" t="s">
        <v>11</v>
      </c>
      <c r="C156" s="383" t="s">
        <v>466</v>
      </c>
      <c r="D156" s="126">
        <v>3155</v>
      </c>
      <c r="E156" s="126"/>
      <c r="F156" s="126">
        <f t="shared" si="37"/>
        <v>3155</v>
      </c>
      <c r="G156" s="372">
        <f t="shared" si="35"/>
        <v>350</v>
      </c>
      <c r="H156" s="372">
        <f t="shared" si="35"/>
        <v>58106</v>
      </c>
      <c r="I156" s="372">
        <f t="shared" si="35"/>
        <v>16</v>
      </c>
      <c r="J156" s="372">
        <f t="shared" si="35"/>
        <v>58122</v>
      </c>
      <c r="K156" s="126">
        <f t="shared" si="36"/>
        <v>0</v>
      </c>
      <c r="L156" s="126">
        <f t="shared" si="36"/>
        <v>0</v>
      </c>
    </row>
    <row r="157" spans="1:12" ht="17.25" customHeight="1">
      <c r="A157" s="330">
        <v>6</v>
      </c>
      <c r="B157" s="125" t="s">
        <v>12</v>
      </c>
      <c r="C157" s="383" t="s">
        <v>9</v>
      </c>
      <c r="D157" s="126">
        <v>4200</v>
      </c>
      <c r="E157" s="126"/>
      <c r="F157" s="126">
        <f t="shared" si="37"/>
        <v>4200</v>
      </c>
      <c r="G157" s="372">
        <f t="shared" si="35"/>
        <v>0</v>
      </c>
      <c r="H157" s="372">
        <f t="shared" si="35"/>
        <v>0</v>
      </c>
      <c r="I157" s="372">
        <f t="shared" si="35"/>
        <v>0</v>
      </c>
      <c r="J157" s="372">
        <f t="shared" si="35"/>
        <v>0</v>
      </c>
      <c r="K157" s="126">
        <f t="shared" si="36"/>
        <v>0</v>
      </c>
      <c r="L157" s="126">
        <f t="shared" si="36"/>
        <v>0</v>
      </c>
    </row>
    <row r="158" spans="1:12" ht="17.25" customHeight="1">
      <c r="A158" s="330">
        <v>7</v>
      </c>
      <c r="B158" s="125" t="s">
        <v>467</v>
      </c>
      <c r="C158" s="398" t="s">
        <v>10</v>
      </c>
      <c r="D158" s="126">
        <v>1500</v>
      </c>
      <c r="E158" s="126"/>
      <c r="F158" s="126">
        <f t="shared" si="37"/>
        <v>1500</v>
      </c>
      <c r="G158" s="372">
        <f t="shared" si="35"/>
        <v>0</v>
      </c>
      <c r="H158" s="372">
        <f t="shared" si="35"/>
        <v>0</v>
      </c>
      <c r="I158" s="372">
        <f t="shared" si="35"/>
        <v>0</v>
      </c>
      <c r="J158" s="372">
        <f t="shared" si="35"/>
        <v>0</v>
      </c>
      <c r="K158" s="126">
        <f t="shared" si="36"/>
        <v>0</v>
      </c>
      <c r="L158" s="126">
        <f t="shared" si="36"/>
        <v>0</v>
      </c>
    </row>
    <row r="159" spans="1:12" ht="17.25" customHeight="1">
      <c r="A159" s="330">
        <v>8</v>
      </c>
      <c r="B159" s="125" t="s">
        <v>468</v>
      </c>
      <c r="C159" s="383" t="s">
        <v>469</v>
      </c>
      <c r="D159" s="126">
        <v>11043</v>
      </c>
      <c r="E159" s="126"/>
      <c r="F159" s="126">
        <f t="shared" si="37"/>
        <v>11043</v>
      </c>
      <c r="G159" s="372">
        <f t="shared" si="35"/>
        <v>0</v>
      </c>
      <c r="H159" s="372">
        <f t="shared" si="35"/>
        <v>0</v>
      </c>
      <c r="I159" s="372">
        <f t="shared" si="35"/>
        <v>0</v>
      </c>
      <c r="J159" s="372">
        <f t="shared" si="35"/>
        <v>0</v>
      </c>
      <c r="K159" s="126">
        <f t="shared" si="36"/>
        <v>0</v>
      </c>
      <c r="L159" s="126">
        <f t="shared" si="36"/>
        <v>0</v>
      </c>
    </row>
    <row r="160" spans="1:12" ht="17.25" customHeight="1">
      <c r="A160" s="330">
        <v>9</v>
      </c>
      <c r="B160" s="125" t="s">
        <v>470</v>
      </c>
      <c r="C160" s="383" t="s">
        <v>186</v>
      </c>
      <c r="D160" s="126"/>
      <c r="E160" s="126"/>
      <c r="F160" s="126">
        <f t="shared" si="37"/>
        <v>0</v>
      </c>
      <c r="G160" s="372">
        <f t="shared" si="35"/>
        <v>0</v>
      </c>
      <c r="H160" s="372">
        <f t="shared" si="35"/>
        <v>0</v>
      </c>
      <c r="I160" s="372">
        <f t="shared" si="35"/>
        <v>0</v>
      </c>
      <c r="J160" s="372">
        <f t="shared" si="35"/>
        <v>0</v>
      </c>
      <c r="K160" s="126">
        <f t="shared" si="36"/>
        <v>0</v>
      </c>
      <c r="L160" s="126">
        <f t="shared" si="36"/>
        <v>0</v>
      </c>
    </row>
    <row r="161" spans="1:12" ht="17.25" customHeight="1">
      <c r="A161" s="330">
        <v>10</v>
      </c>
      <c r="B161" s="125" t="s">
        <v>471</v>
      </c>
      <c r="C161" s="383" t="s">
        <v>377</v>
      </c>
      <c r="D161" s="126">
        <v>800</v>
      </c>
      <c r="E161" s="126"/>
      <c r="F161" s="126">
        <f t="shared" si="37"/>
        <v>800</v>
      </c>
      <c r="G161" s="372">
        <f t="shared" si="35"/>
        <v>0</v>
      </c>
      <c r="H161" s="372">
        <f t="shared" si="35"/>
        <v>0</v>
      </c>
      <c r="I161" s="372">
        <f t="shared" si="35"/>
        <v>0</v>
      </c>
      <c r="J161" s="372">
        <f t="shared" si="35"/>
        <v>0</v>
      </c>
      <c r="K161" s="126">
        <f t="shared" si="36"/>
        <v>0</v>
      </c>
      <c r="L161" s="126">
        <f t="shared" si="36"/>
        <v>0</v>
      </c>
    </row>
    <row r="162" spans="1:14" ht="17.25" customHeight="1" thickBot="1">
      <c r="A162" s="137">
        <v>11</v>
      </c>
      <c r="B162" s="130" t="s">
        <v>472</v>
      </c>
      <c r="C162" s="384" t="s">
        <v>473</v>
      </c>
      <c r="D162" s="126">
        <v>1167</v>
      </c>
      <c r="E162" s="126"/>
      <c r="F162" s="126">
        <f t="shared" si="37"/>
        <v>1167</v>
      </c>
      <c r="G162" s="372">
        <f t="shared" si="35"/>
        <v>0</v>
      </c>
      <c r="H162" s="372">
        <f t="shared" si="35"/>
        <v>0</v>
      </c>
      <c r="I162" s="372">
        <f t="shared" si="35"/>
        <v>0</v>
      </c>
      <c r="J162" s="372">
        <f t="shared" si="35"/>
        <v>0</v>
      </c>
      <c r="K162" s="126">
        <f t="shared" si="36"/>
        <v>0</v>
      </c>
      <c r="L162" s="126">
        <f t="shared" si="36"/>
        <v>0</v>
      </c>
      <c r="N162" s="117" t="s">
        <v>562</v>
      </c>
    </row>
    <row r="163" spans="1:12" ht="17.25" customHeight="1" thickBot="1">
      <c r="A163" s="330">
        <v>18</v>
      </c>
      <c r="B163" s="128" t="s">
        <v>13</v>
      </c>
      <c r="C163" s="399" t="s">
        <v>14</v>
      </c>
      <c r="D163" s="129">
        <f>D164+D168+D169+D176+D177</f>
        <v>110903</v>
      </c>
      <c r="E163" s="129">
        <f>E164+E168+E169+E176+E177</f>
        <v>0</v>
      </c>
      <c r="F163" s="129">
        <f>F164+F168+F169+F176+F177</f>
        <v>110903</v>
      </c>
      <c r="G163" s="371">
        <f aca="true" t="shared" si="38" ref="G163:L163">G310+G455</f>
        <v>0</v>
      </c>
      <c r="H163" s="371">
        <f t="shared" si="38"/>
        <v>0</v>
      </c>
      <c r="I163" s="371">
        <f t="shared" si="38"/>
        <v>0</v>
      </c>
      <c r="J163" s="371">
        <f t="shared" si="38"/>
        <v>0</v>
      </c>
      <c r="K163" s="129">
        <f t="shared" si="38"/>
        <v>0</v>
      </c>
      <c r="L163" s="129">
        <f t="shared" si="38"/>
        <v>0</v>
      </c>
    </row>
    <row r="164" spans="1:12" s="124" customFormat="1" ht="17.25" customHeight="1">
      <c r="A164" s="131">
        <v>20</v>
      </c>
      <c r="B164" s="135" t="s">
        <v>15</v>
      </c>
      <c r="C164" s="400" t="s">
        <v>18</v>
      </c>
      <c r="D164" s="129">
        <f>D165+D166+D167</f>
        <v>45500</v>
      </c>
      <c r="E164" s="129">
        <f>E165+E166+E167</f>
        <v>0</v>
      </c>
      <c r="F164" s="129">
        <f>F165+F166+F167</f>
        <v>45500</v>
      </c>
      <c r="G164" s="373">
        <f aca="true" t="shared" si="39" ref="G164:L164">G312+G457</f>
        <v>0</v>
      </c>
      <c r="H164" s="373">
        <f t="shared" si="39"/>
        <v>0</v>
      </c>
      <c r="I164" s="373">
        <f t="shared" si="39"/>
        <v>0</v>
      </c>
      <c r="J164" s="373">
        <f t="shared" si="39"/>
        <v>0</v>
      </c>
      <c r="K164" s="129">
        <f t="shared" si="39"/>
        <v>0</v>
      </c>
      <c r="L164" s="129">
        <f t="shared" si="39"/>
        <v>0</v>
      </c>
    </row>
    <row r="165" spans="1:12" ht="17.25" customHeight="1">
      <c r="A165" s="330">
        <v>22</v>
      </c>
      <c r="B165" s="125" t="s">
        <v>474</v>
      </c>
      <c r="C165" s="383" t="s">
        <v>19</v>
      </c>
      <c r="D165" s="126">
        <v>8000</v>
      </c>
      <c r="E165" s="126"/>
      <c r="F165" s="126">
        <f>D165+E165</f>
        <v>8000</v>
      </c>
      <c r="G165" s="372">
        <f aca="true" t="shared" si="40" ref="G165:J167">G313+G458</f>
        <v>0</v>
      </c>
      <c r="H165" s="372">
        <f t="shared" si="40"/>
        <v>0</v>
      </c>
      <c r="I165" s="372">
        <f t="shared" si="40"/>
        <v>0</v>
      </c>
      <c r="J165" s="372">
        <f t="shared" si="40"/>
        <v>0</v>
      </c>
      <c r="K165" s="126">
        <f>K313+K459</f>
        <v>0</v>
      </c>
      <c r="L165" s="126">
        <f>L313+L459</f>
        <v>0</v>
      </c>
    </row>
    <row r="166" spans="1:12" ht="17.25" customHeight="1">
      <c r="A166" s="330">
        <v>23</v>
      </c>
      <c r="B166" s="125" t="s">
        <v>475</v>
      </c>
      <c r="C166" s="383" t="s">
        <v>20</v>
      </c>
      <c r="D166" s="126">
        <v>35000</v>
      </c>
      <c r="E166" s="126"/>
      <c r="F166" s="126">
        <f>D166+E166</f>
        <v>35000</v>
      </c>
      <c r="G166" s="372">
        <f t="shared" si="40"/>
        <v>0</v>
      </c>
      <c r="H166" s="372">
        <f t="shared" si="40"/>
        <v>0</v>
      </c>
      <c r="I166" s="372">
        <f t="shared" si="40"/>
        <v>0</v>
      </c>
      <c r="J166" s="372">
        <f t="shared" si="40"/>
        <v>0</v>
      </c>
      <c r="K166" s="126">
        <f>K314+K460</f>
        <v>0</v>
      </c>
      <c r="L166" s="126">
        <f>L314+L460</f>
        <v>0</v>
      </c>
    </row>
    <row r="167" spans="1:12" ht="17.25" customHeight="1">
      <c r="A167" s="330">
        <v>24</v>
      </c>
      <c r="B167" s="125" t="s">
        <v>476</v>
      </c>
      <c r="C167" s="383" t="s">
        <v>21</v>
      </c>
      <c r="D167" s="126">
        <v>2500</v>
      </c>
      <c r="E167" s="126"/>
      <c r="F167" s="126">
        <f>D167+E167</f>
        <v>2500</v>
      </c>
      <c r="G167" s="372">
        <f t="shared" si="40"/>
        <v>0</v>
      </c>
      <c r="H167" s="372">
        <f t="shared" si="40"/>
        <v>0</v>
      </c>
      <c r="I167" s="372">
        <f t="shared" si="40"/>
        <v>0</v>
      </c>
      <c r="J167" s="372">
        <f t="shared" si="40"/>
        <v>0</v>
      </c>
      <c r="K167" s="126">
        <f>K315+K462</f>
        <v>0</v>
      </c>
      <c r="L167" s="126">
        <f>L315+L462</f>
        <v>0</v>
      </c>
    </row>
    <row r="168" spans="1:12" s="124" customFormat="1" ht="17.25" customHeight="1">
      <c r="A168" s="330">
        <v>25</v>
      </c>
      <c r="B168" s="125" t="s">
        <v>17</v>
      </c>
      <c r="C168" s="383" t="s">
        <v>16</v>
      </c>
      <c r="D168" s="129">
        <v>0</v>
      </c>
      <c r="E168" s="129">
        <v>0</v>
      </c>
      <c r="F168" s="129">
        <v>0</v>
      </c>
      <c r="G168" s="373"/>
      <c r="H168" s="373"/>
      <c r="I168" s="373"/>
      <c r="J168" s="373"/>
      <c r="K168" s="129"/>
      <c r="L168" s="129"/>
    </row>
    <row r="169" spans="1:12" s="124" customFormat="1" ht="17.25" customHeight="1">
      <c r="A169" s="330">
        <v>26</v>
      </c>
      <c r="B169" s="125" t="s">
        <v>22</v>
      </c>
      <c r="C169" s="383" t="s">
        <v>23</v>
      </c>
      <c r="D169" s="129">
        <f>D170+D171+D172+D173+D175</f>
        <v>64043</v>
      </c>
      <c r="E169" s="129">
        <f>E170+E171+E172+E173+E175</f>
        <v>0</v>
      </c>
      <c r="F169" s="129">
        <f>F170+F171+F172+F173+F175</f>
        <v>64043</v>
      </c>
      <c r="G169" s="373">
        <f aca="true" t="shared" si="41" ref="G169:J182">G316+G461</f>
        <v>0</v>
      </c>
      <c r="H169" s="373">
        <f t="shared" si="41"/>
        <v>0</v>
      </c>
      <c r="I169" s="373">
        <f t="shared" si="41"/>
        <v>0</v>
      </c>
      <c r="J169" s="373">
        <f t="shared" si="41"/>
        <v>0</v>
      </c>
      <c r="K169" s="129">
        <f aca="true" t="shared" si="42" ref="K169:L174">K316+K462</f>
        <v>0</v>
      </c>
      <c r="L169" s="129">
        <f t="shared" si="42"/>
        <v>0</v>
      </c>
    </row>
    <row r="170" spans="1:12" ht="17.25" customHeight="1">
      <c r="A170" s="330">
        <v>27</v>
      </c>
      <c r="B170" s="125" t="s">
        <v>24</v>
      </c>
      <c r="C170" s="383" t="s">
        <v>25</v>
      </c>
      <c r="D170" s="126">
        <v>12865</v>
      </c>
      <c r="E170" s="126"/>
      <c r="F170" s="126">
        <f>D170+E170</f>
        <v>12865</v>
      </c>
      <c r="G170" s="372">
        <f t="shared" si="41"/>
        <v>0</v>
      </c>
      <c r="H170" s="372">
        <f t="shared" si="41"/>
        <v>0</v>
      </c>
      <c r="I170" s="372">
        <f t="shared" si="41"/>
        <v>0</v>
      </c>
      <c r="J170" s="372">
        <f t="shared" si="41"/>
        <v>0</v>
      </c>
      <c r="K170" s="126">
        <f t="shared" si="42"/>
        <v>0</v>
      </c>
      <c r="L170" s="126">
        <f t="shared" si="42"/>
        <v>0</v>
      </c>
    </row>
    <row r="171" spans="1:12" ht="17.25" customHeight="1">
      <c r="A171" s="330">
        <v>28</v>
      </c>
      <c r="B171" s="125" t="s">
        <v>26</v>
      </c>
      <c r="C171" s="383" t="s">
        <v>27</v>
      </c>
      <c r="D171" s="126">
        <v>40825</v>
      </c>
      <c r="E171" s="126"/>
      <c r="F171" s="126">
        <f aca="true" t="shared" si="43" ref="F171:F177">D171+E171</f>
        <v>40825</v>
      </c>
      <c r="G171" s="372">
        <f t="shared" si="41"/>
        <v>0</v>
      </c>
      <c r="H171" s="372">
        <f t="shared" si="41"/>
        <v>0</v>
      </c>
      <c r="I171" s="372">
        <f t="shared" si="41"/>
        <v>0</v>
      </c>
      <c r="J171" s="372">
        <f t="shared" si="41"/>
        <v>0</v>
      </c>
      <c r="K171" s="126">
        <f t="shared" si="42"/>
        <v>0</v>
      </c>
      <c r="L171" s="126">
        <f t="shared" si="42"/>
        <v>0</v>
      </c>
    </row>
    <row r="172" spans="1:12" ht="17.25" customHeight="1">
      <c r="A172" s="330">
        <v>29</v>
      </c>
      <c r="B172" s="125" t="s">
        <v>28</v>
      </c>
      <c r="C172" s="383" t="s">
        <v>30</v>
      </c>
      <c r="D172" s="126">
        <v>10000</v>
      </c>
      <c r="E172" s="126"/>
      <c r="F172" s="126">
        <f t="shared" si="43"/>
        <v>10000</v>
      </c>
      <c r="G172" s="372">
        <f t="shared" si="41"/>
        <v>0</v>
      </c>
      <c r="H172" s="372">
        <f t="shared" si="41"/>
        <v>0</v>
      </c>
      <c r="I172" s="372">
        <f t="shared" si="41"/>
        <v>0</v>
      </c>
      <c r="J172" s="372">
        <f t="shared" si="41"/>
        <v>0</v>
      </c>
      <c r="K172" s="126">
        <f t="shared" si="42"/>
        <v>0</v>
      </c>
      <c r="L172" s="126">
        <f t="shared" si="42"/>
        <v>0</v>
      </c>
    </row>
    <row r="173" spans="1:12" ht="17.25" customHeight="1">
      <c r="A173" s="330">
        <v>30</v>
      </c>
      <c r="B173" s="125" t="s">
        <v>29</v>
      </c>
      <c r="C173" s="383" t="s">
        <v>32</v>
      </c>
      <c r="D173" s="126">
        <v>53</v>
      </c>
      <c r="E173" s="126"/>
      <c r="F173" s="126">
        <f t="shared" si="43"/>
        <v>53</v>
      </c>
      <c r="G173" s="372">
        <f t="shared" si="41"/>
        <v>0</v>
      </c>
      <c r="H173" s="372">
        <f t="shared" si="41"/>
        <v>0</v>
      </c>
      <c r="I173" s="372">
        <f t="shared" si="41"/>
        <v>0</v>
      </c>
      <c r="J173" s="372">
        <f t="shared" si="41"/>
        <v>0</v>
      </c>
      <c r="K173" s="126">
        <f t="shared" si="42"/>
        <v>0</v>
      </c>
      <c r="L173" s="126">
        <f t="shared" si="42"/>
        <v>0</v>
      </c>
    </row>
    <row r="174" spans="1:12" ht="17.25" customHeight="1" hidden="1">
      <c r="A174" s="330">
        <v>31</v>
      </c>
      <c r="B174" s="125" t="s">
        <v>31</v>
      </c>
      <c r="C174" s="383" t="s">
        <v>33</v>
      </c>
      <c r="D174" s="126"/>
      <c r="E174" s="126"/>
      <c r="F174" s="126">
        <f t="shared" si="43"/>
        <v>0</v>
      </c>
      <c r="G174" s="372">
        <f t="shared" si="41"/>
        <v>0</v>
      </c>
      <c r="H174" s="372">
        <f t="shared" si="41"/>
        <v>0</v>
      </c>
      <c r="I174" s="372">
        <f t="shared" si="41"/>
        <v>0</v>
      </c>
      <c r="J174" s="372">
        <f t="shared" si="41"/>
        <v>0</v>
      </c>
      <c r="K174" s="126">
        <f t="shared" si="42"/>
        <v>0</v>
      </c>
      <c r="L174" s="126">
        <f t="shared" si="42"/>
        <v>0</v>
      </c>
    </row>
    <row r="175" spans="1:12" ht="17.25" customHeight="1">
      <c r="A175" s="330">
        <v>31</v>
      </c>
      <c r="B175" s="125" t="s">
        <v>282</v>
      </c>
      <c r="C175" s="383" t="s">
        <v>186</v>
      </c>
      <c r="D175" s="126">
        <v>300</v>
      </c>
      <c r="E175" s="126"/>
      <c r="F175" s="126">
        <f t="shared" si="43"/>
        <v>300</v>
      </c>
      <c r="G175" s="372">
        <f t="shared" si="41"/>
        <v>0</v>
      </c>
      <c r="H175" s="372">
        <f t="shared" si="41"/>
        <v>0</v>
      </c>
      <c r="I175" s="372">
        <f t="shared" si="41"/>
        <v>0</v>
      </c>
      <c r="J175" s="372">
        <f t="shared" si="41"/>
        <v>0</v>
      </c>
      <c r="K175" s="126">
        <f>K322+K469</f>
        <v>0</v>
      </c>
      <c r="L175" s="126">
        <f>L322+L469</f>
        <v>0</v>
      </c>
    </row>
    <row r="176" spans="1:12" ht="17.25" customHeight="1">
      <c r="A176" s="330">
        <v>32</v>
      </c>
      <c r="B176" s="125" t="s">
        <v>34</v>
      </c>
      <c r="C176" s="383" t="s">
        <v>477</v>
      </c>
      <c r="D176" s="126">
        <v>510</v>
      </c>
      <c r="E176" s="126"/>
      <c r="F176" s="126">
        <f t="shared" si="43"/>
        <v>510</v>
      </c>
      <c r="G176" s="372">
        <f t="shared" si="41"/>
        <v>0</v>
      </c>
      <c r="H176" s="372">
        <f t="shared" si="41"/>
        <v>0</v>
      </c>
      <c r="I176" s="372">
        <f t="shared" si="41"/>
        <v>0</v>
      </c>
      <c r="J176" s="372">
        <f t="shared" si="41"/>
        <v>0</v>
      </c>
      <c r="K176" s="126">
        <f aca="true" t="shared" si="44" ref="K176:L179">K323+K469</f>
        <v>0</v>
      </c>
      <c r="L176" s="126">
        <f t="shared" si="44"/>
        <v>0</v>
      </c>
    </row>
    <row r="177" spans="1:15" ht="17.25" customHeight="1">
      <c r="A177" s="330">
        <v>33</v>
      </c>
      <c r="B177" s="125" t="s">
        <v>478</v>
      </c>
      <c r="C177" s="383" t="s">
        <v>479</v>
      </c>
      <c r="D177" s="126">
        <v>850</v>
      </c>
      <c r="E177" s="126"/>
      <c r="F177" s="126">
        <f t="shared" si="43"/>
        <v>850</v>
      </c>
      <c r="G177" s="372">
        <f t="shared" si="41"/>
        <v>0</v>
      </c>
      <c r="H177" s="372">
        <f t="shared" si="41"/>
        <v>0</v>
      </c>
      <c r="I177" s="372">
        <f t="shared" si="41"/>
        <v>0</v>
      </c>
      <c r="J177" s="372">
        <f t="shared" si="41"/>
        <v>0</v>
      </c>
      <c r="K177" s="126">
        <f t="shared" si="44"/>
        <v>0</v>
      </c>
      <c r="L177" s="126">
        <f t="shared" si="44"/>
        <v>0</v>
      </c>
      <c r="O177" s="117" t="s">
        <v>563</v>
      </c>
    </row>
    <row r="178" spans="1:12" s="124" customFormat="1" ht="17.25" customHeight="1" thickBot="1">
      <c r="A178" s="340">
        <v>34</v>
      </c>
      <c r="B178" s="338" t="s">
        <v>52</v>
      </c>
      <c r="C178" s="409" t="s">
        <v>376</v>
      </c>
      <c r="D178" s="129">
        <v>0</v>
      </c>
      <c r="E178" s="129">
        <v>0</v>
      </c>
      <c r="F178" s="129">
        <v>0</v>
      </c>
      <c r="G178" s="493">
        <f t="shared" si="41"/>
        <v>0</v>
      </c>
      <c r="H178" s="493">
        <f t="shared" si="41"/>
        <v>0</v>
      </c>
      <c r="I178" s="493">
        <f t="shared" si="41"/>
        <v>0</v>
      </c>
      <c r="J178" s="493">
        <f t="shared" si="41"/>
        <v>0</v>
      </c>
      <c r="K178" s="129">
        <f t="shared" si="44"/>
        <v>0</v>
      </c>
      <c r="L178" s="129">
        <f t="shared" si="44"/>
        <v>0</v>
      </c>
    </row>
    <row r="179" spans="1:12" s="124" customFormat="1" ht="17.25" customHeight="1" thickBot="1">
      <c r="A179" s="127">
        <v>35</v>
      </c>
      <c r="B179" s="128" t="s">
        <v>53</v>
      </c>
      <c r="C179" s="114" t="s">
        <v>283</v>
      </c>
      <c r="D179" s="129">
        <f>D180+D181+D182+D183+D184+D185</f>
        <v>51802</v>
      </c>
      <c r="E179" s="129">
        <f>E180+E181+E182+E183+E184+E185</f>
        <v>1950</v>
      </c>
      <c r="F179" s="129">
        <f>F180+F181+F182+F183+F184+F185</f>
        <v>53752</v>
      </c>
      <c r="G179" s="371">
        <f t="shared" si="41"/>
        <v>0</v>
      </c>
      <c r="H179" s="371">
        <f t="shared" si="41"/>
        <v>0</v>
      </c>
      <c r="I179" s="371">
        <f t="shared" si="41"/>
        <v>0</v>
      </c>
      <c r="J179" s="371">
        <f t="shared" si="41"/>
        <v>0</v>
      </c>
      <c r="K179" s="291">
        <f t="shared" si="44"/>
        <v>0</v>
      </c>
      <c r="L179" s="291">
        <f t="shared" si="44"/>
        <v>0</v>
      </c>
    </row>
    <row r="180" spans="1:12" ht="17.25" customHeight="1">
      <c r="A180" s="131">
        <v>36</v>
      </c>
      <c r="B180" s="135" t="s">
        <v>278</v>
      </c>
      <c r="C180" s="400" t="s">
        <v>36</v>
      </c>
      <c r="D180" s="126">
        <v>31390</v>
      </c>
      <c r="E180" s="126"/>
      <c r="F180" s="126">
        <f aca="true" t="shared" si="45" ref="F180:F185">D180+E180</f>
        <v>31390</v>
      </c>
      <c r="G180" s="375">
        <f t="shared" si="41"/>
        <v>0</v>
      </c>
      <c r="H180" s="375">
        <f t="shared" si="41"/>
        <v>0</v>
      </c>
      <c r="I180" s="375">
        <f t="shared" si="41"/>
        <v>0</v>
      </c>
      <c r="J180" s="375">
        <f t="shared" si="41"/>
        <v>0</v>
      </c>
      <c r="K180" s="126" t="e">
        <f>K328+K474</f>
        <v>#REF!</v>
      </c>
      <c r="L180" s="126" t="e">
        <f>L328+L474</f>
        <v>#REF!</v>
      </c>
    </row>
    <row r="181" spans="1:12" ht="17.25" customHeight="1">
      <c r="A181" s="330">
        <v>37</v>
      </c>
      <c r="B181" s="125" t="s">
        <v>279</v>
      </c>
      <c r="C181" s="384" t="s">
        <v>37</v>
      </c>
      <c r="D181" s="126">
        <v>20412</v>
      </c>
      <c r="E181" s="126">
        <v>110</v>
      </c>
      <c r="F181" s="126">
        <f t="shared" si="45"/>
        <v>20522</v>
      </c>
      <c r="G181" s="372">
        <f t="shared" si="41"/>
        <v>0</v>
      </c>
      <c r="H181" s="372">
        <f t="shared" si="41"/>
        <v>0</v>
      </c>
      <c r="I181" s="372">
        <f t="shared" si="41"/>
        <v>0</v>
      </c>
      <c r="J181" s="372">
        <f t="shared" si="41"/>
        <v>0</v>
      </c>
      <c r="K181" s="126" t="e">
        <f>K329+K475</f>
        <v>#REF!</v>
      </c>
      <c r="L181" s="126" t="e">
        <f>L329+L475</f>
        <v>#REF!</v>
      </c>
    </row>
    <row r="182" spans="1:12" ht="17.25" customHeight="1">
      <c r="A182" s="131">
        <v>38</v>
      </c>
      <c r="B182" s="125" t="s">
        <v>480</v>
      </c>
      <c r="C182" s="383" t="s">
        <v>378</v>
      </c>
      <c r="D182" s="126"/>
      <c r="E182" s="126">
        <f>290+45</f>
        <v>335</v>
      </c>
      <c r="F182" s="126">
        <f t="shared" si="45"/>
        <v>335</v>
      </c>
      <c r="G182" s="372">
        <f t="shared" si="41"/>
        <v>0</v>
      </c>
      <c r="H182" s="372">
        <f t="shared" si="41"/>
        <v>0</v>
      </c>
      <c r="I182" s="372">
        <f t="shared" si="41"/>
        <v>0</v>
      </c>
      <c r="J182" s="372">
        <f t="shared" si="41"/>
        <v>0</v>
      </c>
      <c r="K182" s="126"/>
      <c r="L182" s="126"/>
    </row>
    <row r="183" spans="1:12" ht="17.25" customHeight="1">
      <c r="A183" s="137">
        <v>39</v>
      </c>
      <c r="B183" s="130" t="s">
        <v>481</v>
      </c>
      <c r="C183" s="384" t="s">
        <v>284</v>
      </c>
      <c r="D183" s="126"/>
      <c r="E183" s="126"/>
      <c r="F183" s="126">
        <f t="shared" si="45"/>
        <v>0</v>
      </c>
      <c r="G183" s="374">
        <f aca="true" t="shared" si="46" ref="G183:J184">G331+G475</f>
        <v>0</v>
      </c>
      <c r="H183" s="374">
        <f t="shared" si="46"/>
        <v>0</v>
      </c>
      <c r="I183" s="374">
        <f t="shared" si="46"/>
        <v>0</v>
      </c>
      <c r="J183" s="374">
        <f t="shared" si="46"/>
        <v>0</v>
      </c>
      <c r="K183" s="126" t="e">
        <f>K331+#REF!</f>
        <v>#REF!</v>
      </c>
      <c r="L183" s="126" t="e">
        <f>L331+#REF!</f>
        <v>#REF!</v>
      </c>
    </row>
    <row r="184" spans="1:12" ht="17.25" customHeight="1">
      <c r="A184" s="137">
        <v>40</v>
      </c>
      <c r="B184" s="130" t="s">
        <v>482</v>
      </c>
      <c r="C184" s="384" t="s">
        <v>483</v>
      </c>
      <c r="D184" s="126"/>
      <c r="E184" s="126"/>
      <c r="F184" s="126">
        <f t="shared" si="45"/>
        <v>0</v>
      </c>
      <c r="G184" s="374">
        <f t="shared" si="46"/>
        <v>0</v>
      </c>
      <c r="H184" s="374">
        <f t="shared" si="46"/>
        <v>0</v>
      </c>
      <c r="I184" s="374">
        <f t="shared" si="46"/>
        <v>0</v>
      </c>
      <c r="J184" s="374">
        <f t="shared" si="46"/>
        <v>0</v>
      </c>
      <c r="K184" s="126" t="e">
        <f>K333+#REF!</f>
        <v>#REF!</v>
      </c>
      <c r="L184" s="126" t="e">
        <f>L333+#REF!</f>
        <v>#REF!</v>
      </c>
    </row>
    <row r="185" spans="1:12" ht="17.25" customHeight="1" thickBot="1">
      <c r="A185" s="137"/>
      <c r="B185" s="130" t="s">
        <v>595</v>
      </c>
      <c r="C185" s="384" t="s">
        <v>596</v>
      </c>
      <c r="D185" s="126"/>
      <c r="E185" s="126">
        <v>1505</v>
      </c>
      <c r="F185" s="126">
        <f t="shared" si="45"/>
        <v>1505</v>
      </c>
      <c r="G185" s="232"/>
      <c r="H185" s="232"/>
      <c r="I185" s="232"/>
      <c r="J185" s="232"/>
      <c r="K185" s="232"/>
      <c r="L185" s="232"/>
    </row>
    <row r="186" spans="1:12" s="124" customFormat="1" ht="17.25" customHeight="1" thickBot="1">
      <c r="A186" s="127">
        <v>41</v>
      </c>
      <c r="B186" s="128" t="s">
        <v>54</v>
      </c>
      <c r="C186" s="114" t="s">
        <v>285</v>
      </c>
      <c r="D186" s="129">
        <f>D187+D193+D194+D195+D196</f>
        <v>13168</v>
      </c>
      <c r="E186" s="129">
        <f>E187+E193+E194+E195+E196</f>
        <v>1625</v>
      </c>
      <c r="F186" s="129">
        <f>F187+F193+F194+F195+F196</f>
        <v>14793</v>
      </c>
      <c r="G186" s="371">
        <f aca="true" t="shared" si="47" ref="G186:J189">G333+G477</f>
        <v>0</v>
      </c>
      <c r="H186" s="371">
        <f t="shared" si="47"/>
        <v>0</v>
      </c>
      <c r="I186" s="371">
        <f t="shared" si="47"/>
        <v>0</v>
      </c>
      <c r="J186" s="371">
        <f t="shared" si="47"/>
        <v>0</v>
      </c>
      <c r="K186" s="292">
        <f>K340+K484</f>
        <v>0</v>
      </c>
      <c r="L186" s="292">
        <f>L340+L484</f>
        <v>0</v>
      </c>
    </row>
    <row r="187" spans="1:12" s="124" customFormat="1" ht="17.25" customHeight="1">
      <c r="A187" s="131">
        <v>42</v>
      </c>
      <c r="B187" s="135" t="s">
        <v>484</v>
      </c>
      <c r="C187" s="400" t="s">
        <v>286</v>
      </c>
      <c r="D187" s="126">
        <f>D188+D189+D190+D191+D192</f>
        <v>13168</v>
      </c>
      <c r="E187" s="126">
        <f>E188+E189+E190+E191+E192</f>
        <v>1625</v>
      </c>
      <c r="F187" s="126">
        <f>F188+F189+F190+F191+F192</f>
        <v>14793</v>
      </c>
      <c r="G187" s="375">
        <f t="shared" si="47"/>
        <v>0</v>
      </c>
      <c r="H187" s="375">
        <f t="shared" si="47"/>
        <v>0</v>
      </c>
      <c r="I187" s="375">
        <f t="shared" si="47"/>
        <v>0</v>
      </c>
      <c r="J187" s="375">
        <f t="shared" si="47"/>
        <v>0</v>
      </c>
      <c r="K187" s="228">
        <f>K341+K485</f>
        <v>0</v>
      </c>
      <c r="L187" s="228">
        <f>L341+L485</f>
        <v>0</v>
      </c>
    </row>
    <row r="188" spans="1:12" ht="17.25" customHeight="1">
      <c r="A188" s="330">
        <v>43</v>
      </c>
      <c r="B188" s="125" t="s">
        <v>485</v>
      </c>
      <c r="C188" s="383" t="s">
        <v>287</v>
      </c>
      <c r="D188" s="126">
        <v>3298</v>
      </c>
      <c r="E188" s="126"/>
      <c r="F188" s="126">
        <f>D188+E188</f>
        <v>3298</v>
      </c>
      <c r="G188" s="372">
        <f t="shared" si="47"/>
        <v>0</v>
      </c>
      <c r="H188" s="372">
        <f t="shared" si="47"/>
        <v>0</v>
      </c>
      <c r="I188" s="372">
        <f t="shared" si="47"/>
        <v>0</v>
      </c>
      <c r="J188" s="372">
        <f t="shared" si="47"/>
        <v>0</v>
      </c>
      <c r="K188" s="136">
        <f aca="true" t="shared" si="48" ref="K188:L191">K343+K490</f>
        <v>0</v>
      </c>
      <c r="L188" s="136">
        <f t="shared" si="48"/>
        <v>0</v>
      </c>
    </row>
    <row r="189" spans="1:12" ht="17.25" customHeight="1">
      <c r="A189" s="131">
        <v>44</v>
      </c>
      <c r="B189" s="125" t="s">
        <v>486</v>
      </c>
      <c r="C189" s="383" t="s">
        <v>190</v>
      </c>
      <c r="D189" s="126"/>
      <c r="E189" s="126">
        <v>400</v>
      </c>
      <c r="F189" s="126">
        <f aca="true" t="shared" si="49" ref="F189:F196">D189+E189</f>
        <v>400</v>
      </c>
      <c r="G189" s="372">
        <f t="shared" si="47"/>
        <v>0</v>
      </c>
      <c r="H189" s="372">
        <f t="shared" si="47"/>
        <v>0</v>
      </c>
      <c r="I189" s="372">
        <f t="shared" si="47"/>
        <v>0</v>
      </c>
      <c r="J189" s="372">
        <f t="shared" si="47"/>
        <v>0</v>
      </c>
      <c r="K189" s="136">
        <f t="shared" si="48"/>
        <v>0</v>
      </c>
      <c r="L189" s="136">
        <f t="shared" si="48"/>
        <v>0</v>
      </c>
    </row>
    <row r="190" spans="1:12" ht="17.25" customHeight="1">
      <c r="A190" s="330">
        <v>45</v>
      </c>
      <c r="B190" s="125" t="s">
        <v>487</v>
      </c>
      <c r="C190" s="383" t="s">
        <v>194</v>
      </c>
      <c r="D190" s="126"/>
      <c r="E190" s="126">
        <f>31+137</f>
        <v>168</v>
      </c>
      <c r="F190" s="126">
        <f t="shared" si="49"/>
        <v>168</v>
      </c>
      <c r="G190" s="372">
        <f aca="true" t="shared" si="50" ref="G190:J192">G337+G481</f>
        <v>0</v>
      </c>
      <c r="H190" s="372">
        <f t="shared" si="50"/>
        <v>0</v>
      </c>
      <c r="I190" s="372">
        <f t="shared" si="50"/>
        <v>0</v>
      </c>
      <c r="J190" s="372">
        <f t="shared" si="50"/>
        <v>0</v>
      </c>
      <c r="K190" s="136">
        <f t="shared" si="48"/>
        <v>0</v>
      </c>
      <c r="L190" s="136">
        <f t="shared" si="48"/>
        <v>0</v>
      </c>
    </row>
    <row r="191" spans="1:12" s="293" customFormat="1" ht="17.25" customHeight="1">
      <c r="A191" s="131">
        <v>46</v>
      </c>
      <c r="B191" s="125" t="s">
        <v>488</v>
      </c>
      <c r="C191" s="383" t="s">
        <v>202</v>
      </c>
      <c r="D191" s="126"/>
      <c r="E191" s="126"/>
      <c r="F191" s="126">
        <f t="shared" si="49"/>
        <v>0</v>
      </c>
      <c r="G191" s="372">
        <f t="shared" si="50"/>
        <v>0</v>
      </c>
      <c r="H191" s="372">
        <f t="shared" si="50"/>
        <v>0</v>
      </c>
      <c r="I191" s="372">
        <f t="shared" si="50"/>
        <v>0</v>
      </c>
      <c r="J191" s="372">
        <f t="shared" si="50"/>
        <v>0</v>
      </c>
      <c r="K191" s="136">
        <f t="shared" si="48"/>
        <v>0</v>
      </c>
      <c r="L191" s="136">
        <f t="shared" si="48"/>
        <v>0</v>
      </c>
    </row>
    <row r="192" spans="1:12" s="293" customFormat="1" ht="17.25" customHeight="1">
      <c r="A192" s="330">
        <v>47</v>
      </c>
      <c r="B192" s="130" t="s">
        <v>489</v>
      </c>
      <c r="C192" s="384" t="s">
        <v>205</v>
      </c>
      <c r="D192" s="126">
        <v>9870</v>
      </c>
      <c r="E192" s="126">
        <v>1057</v>
      </c>
      <c r="F192" s="126">
        <f t="shared" si="49"/>
        <v>10927</v>
      </c>
      <c r="G192" s="374">
        <f t="shared" si="50"/>
        <v>0</v>
      </c>
      <c r="H192" s="374">
        <f t="shared" si="50"/>
        <v>0</v>
      </c>
      <c r="I192" s="374">
        <f t="shared" si="50"/>
        <v>0</v>
      </c>
      <c r="J192" s="374">
        <f t="shared" si="50"/>
        <v>0</v>
      </c>
      <c r="K192" s="136">
        <f>K347+K495</f>
        <v>0</v>
      </c>
      <c r="L192" s="136">
        <f>L347+L495</f>
        <v>0</v>
      </c>
    </row>
    <row r="193" spans="1:12" s="115" customFormat="1" ht="17.25" customHeight="1" thickBot="1">
      <c r="A193" s="341">
        <v>48</v>
      </c>
      <c r="B193" s="130" t="s">
        <v>490</v>
      </c>
      <c r="C193" s="405" t="s">
        <v>491</v>
      </c>
      <c r="D193" s="129"/>
      <c r="E193" s="129"/>
      <c r="F193" s="126">
        <f t="shared" si="49"/>
        <v>0</v>
      </c>
      <c r="G193" s="493"/>
      <c r="H193" s="493"/>
      <c r="I193" s="493"/>
      <c r="J193" s="493"/>
      <c r="K193" s="494"/>
      <c r="L193" s="494"/>
    </row>
    <row r="194" spans="1:12" s="124" customFormat="1" ht="17.25" customHeight="1" thickBot="1">
      <c r="A194" s="330">
        <v>49</v>
      </c>
      <c r="B194" s="125" t="s">
        <v>492</v>
      </c>
      <c r="C194" s="404" t="s">
        <v>288</v>
      </c>
      <c r="D194" s="129"/>
      <c r="E194" s="129"/>
      <c r="F194" s="126">
        <f t="shared" si="49"/>
        <v>0</v>
      </c>
      <c r="G194" s="493">
        <f>G340+G484</f>
        <v>0</v>
      </c>
      <c r="H194" s="493">
        <f>H340+H484</f>
        <v>0</v>
      </c>
      <c r="I194" s="493">
        <f>I340+I484</f>
        <v>0</v>
      </c>
      <c r="J194" s="493">
        <f>J340+J484</f>
        <v>0</v>
      </c>
      <c r="K194" s="292">
        <f>K341+K485</f>
        <v>0</v>
      </c>
      <c r="L194" s="292">
        <f>L341+L485</f>
        <v>0</v>
      </c>
    </row>
    <row r="195" spans="1:12" s="124" customFormat="1" ht="17.25" customHeight="1">
      <c r="A195" s="330">
        <v>50</v>
      </c>
      <c r="B195" s="125" t="s">
        <v>493</v>
      </c>
      <c r="C195" s="404" t="s">
        <v>494</v>
      </c>
      <c r="D195" s="129"/>
      <c r="E195" s="129"/>
      <c r="F195" s="126">
        <f t="shared" si="49"/>
        <v>0</v>
      </c>
      <c r="G195" s="493"/>
      <c r="H195" s="493"/>
      <c r="I195" s="493"/>
      <c r="J195" s="493"/>
      <c r="K195" s="494"/>
      <c r="L195" s="494"/>
    </row>
    <row r="196" spans="1:12" s="124" customFormat="1" ht="17.25" customHeight="1">
      <c r="A196" s="330">
        <v>51</v>
      </c>
      <c r="B196" s="125" t="s">
        <v>495</v>
      </c>
      <c r="C196" s="601" t="s">
        <v>289</v>
      </c>
      <c r="D196" s="129"/>
      <c r="E196" s="129"/>
      <c r="F196" s="126">
        <f t="shared" si="49"/>
        <v>0</v>
      </c>
      <c r="G196" s="493">
        <f aca="true" t="shared" si="51" ref="G196:J197">G341+G485</f>
        <v>0</v>
      </c>
      <c r="H196" s="493">
        <f t="shared" si="51"/>
        <v>0</v>
      </c>
      <c r="I196" s="493">
        <f t="shared" si="51"/>
        <v>0</v>
      </c>
      <c r="J196" s="493">
        <f t="shared" si="51"/>
        <v>0</v>
      </c>
      <c r="K196" s="228">
        <f>K343+K490</f>
        <v>0</v>
      </c>
      <c r="L196" s="228">
        <f>L343+L490</f>
        <v>0</v>
      </c>
    </row>
    <row r="197" spans="1:12" s="124" customFormat="1" ht="17.25" customHeight="1" thickBot="1">
      <c r="A197" s="370">
        <v>52</v>
      </c>
      <c r="B197" s="326" t="s">
        <v>55</v>
      </c>
      <c r="C197" s="325" t="s">
        <v>496</v>
      </c>
      <c r="D197" s="433"/>
      <c r="E197" s="433"/>
      <c r="F197" s="433">
        <f>D197+E197</f>
        <v>0</v>
      </c>
      <c r="G197" s="327">
        <f t="shared" si="51"/>
        <v>0</v>
      </c>
      <c r="H197" s="327">
        <f t="shared" si="51"/>
        <v>0</v>
      </c>
      <c r="I197" s="327">
        <f t="shared" si="51"/>
        <v>0</v>
      </c>
      <c r="J197" s="327">
        <f t="shared" si="51"/>
        <v>0</v>
      </c>
      <c r="K197" s="328"/>
      <c r="L197" s="328"/>
    </row>
    <row r="198" spans="1:10" s="133" customFormat="1" ht="17.25" customHeight="1">
      <c r="A198" s="641"/>
      <c r="B198" s="641"/>
      <c r="C198" s="641"/>
      <c r="D198" s="641"/>
      <c r="H198" s="415"/>
      <c r="J198" s="415"/>
    </row>
    <row r="199" ht="17.25" customHeight="1">
      <c r="A199" s="117" t="s">
        <v>571</v>
      </c>
    </row>
    <row r="200" ht="17.25" customHeight="1">
      <c r="A200" s="117" t="s">
        <v>599</v>
      </c>
    </row>
    <row r="201" ht="17.25" customHeight="1" thickBot="1"/>
    <row r="202" spans="1:12" s="124" customFormat="1" ht="17.25" customHeight="1" thickBot="1">
      <c r="A202" s="121">
        <v>53</v>
      </c>
      <c r="B202" s="342" t="s">
        <v>35</v>
      </c>
      <c r="C202" s="495" t="s">
        <v>290</v>
      </c>
      <c r="D202" s="123">
        <f>D203+D207+D210+D216</f>
        <v>0</v>
      </c>
      <c r="E202" s="123">
        <f>E203+E207+E210+E216</f>
        <v>0</v>
      </c>
      <c r="F202" s="123">
        <f>F203+F207+F210+F216</f>
        <v>0</v>
      </c>
      <c r="G202" s="292">
        <f aca="true" t="shared" si="52" ref="G202:L211">G347+G495</f>
        <v>0</v>
      </c>
      <c r="H202" s="292">
        <f t="shared" si="52"/>
        <v>0</v>
      </c>
      <c r="I202" s="292">
        <f t="shared" si="52"/>
        <v>0</v>
      </c>
      <c r="J202" s="292">
        <f t="shared" si="52"/>
        <v>0</v>
      </c>
      <c r="K202" s="292">
        <f t="shared" si="52"/>
        <v>0</v>
      </c>
      <c r="L202" s="292">
        <f t="shared" si="52"/>
        <v>0</v>
      </c>
    </row>
    <row r="203" spans="1:12" s="124" customFormat="1" ht="17.25" customHeight="1" thickBot="1">
      <c r="A203" s="344">
        <v>54</v>
      </c>
      <c r="B203" s="142" t="s">
        <v>6</v>
      </c>
      <c r="C203" s="602" t="s">
        <v>291</v>
      </c>
      <c r="D203" s="573">
        <f>D204+D205+D206</f>
        <v>0</v>
      </c>
      <c r="E203" s="573">
        <f>E204+E205+E206</f>
        <v>0</v>
      </c>
      <c r="F203" s="573">
        <f>F204+F205+F206</f>
        <v>0</v>
      </c>
      <c r="G203" s="292">
        <f t="shared" si="52"/>
        <v>0</v>
      </c>
      <c r="H203" s="292">
        <f t="shared" si="52"/>
        <v>0</v>
      </c>
      <c r="I203" s="292">
        <f t="shared" si="52"/>
        <v>0</v>
      </c>
      <c r="J203" s="292">
        <f t="shared" si="52"/>
        <v>0</v>
      </c>
      <c r="K203" s="292">
        <f t="shared" si="52"/>
        <v>0</v>
      </c>
      <c r="L203" s="292">
        <f t="shared" si="52"/>
        <v>0</v>
      </c>
    </row>
    <row r="204" spans="1:12" ht="30.75" customHeight="1">
      <c r="A204" s="330">
        <v>55</v>
      </c>
      <c r="B204" s="125" t="s">
        <v>7</v>
      </c>
      <c r="C204" s="603" t="s">
        <v>497</v>
      </c>
      <c r="D204" s="126"/>
      <c r="E204" s="126"/>
      <c r="F204" s="126">
        <f>D204+E204</f>
        <v>0</v>
      </c>
      <c r="G204" s="496">
        <f t="shared" si="52"/>
        <v>0</v>
      </c>
      <c r="H204" s="496">
        <f t="shared" si="52"/>
        <v>0</v>
      </c>
      <c r="I204" s="496">
        <f t="shared" si="52"/>
        <v>0</v>
      </c>
      <c r="J204" s="496">
        <f t="shared" si="52"/>
        <v>0</v>
      </c>
      <c r="K204" s="496">
        <f t="shared" si="52"/>
        <v>0</v>
      </c>
      <c r="L204" s="496">
        <f t="shared" si="52"/>
        <v>0</v>
      </c>
    </row>
    <row r="205" spans="1:12" ht="17.25" customHeight="1">
      <c r="A205" s="330">
        <v>56</v>
      </c>
      <c r="B205" s="125" t="s">
        <v>421</v>
      </c>
      <c r="C205" s="383" t="s">
        <v>292</v>
      </c>
      <c r="D205" s="126"/>
      <c r="E205" s="126"/>
      <c r="F205" s="126">
        <f>D205+E205</f>
        <v>0</v>
      </c>
      <c r="G205" s="497">
        <f t="shared" si="52"/>
        <v>0</v>
      </c>
      <c r="H205" s="497">
        <f t="shared" si="52"/>
        <v>0</v>
      </c>
      <c r="I205" s="497">
        <f t="shared" si="52"/>
        <v>0</v>
      </c>
      <c r="J205" s="497">
        <f t="shared" si="52"/>
        <v>0</v>
      </c>
      <c r="K205" s="497">
        <f t="shared" si="52"/>
        <v>0</v>
      </c>
      <c r="L205" s="497">
        <f t="shared" si="52"/>
        <v>0</v>
      </c>
    </row>
    <row r="206" spans="1:12" ht="17.25" customHeight="1" thickBot="1">
      <c r="A206" s="330">
        <v>57</v>
      </c>
      <c r="B206" s="125" t="s">
        <v>11</v>
      </c>
      <c r="C206" s="383" t="s">
        <v>208</v>
      </c>
      <c r="D206" s="126"/>
      <c r="E206" s="126"/>
      <c r="F206" s="126">
        <f>D206+E206</f>
        <v>0</v>
      </c>
      <c r="G206" s="498">
        <f t="shared" si="52"/>
        <v>0</v>
      </c>
      <c r="H206" s="498">
        <f t="shared" si="52"/>
        <v>0</v>
      </c>
      <c r="I206" s="498">
        <f t="shared" si="52"/>
        <v>0</v>
      </c>
      <c r="J206" s="498">
        <f t="shared" si="52"/>
        <v>0</v>
      </c>
      <c r="K206" s="498">
        <f t="shared" si="52"/>
        <v>0</v>
      </c>
      <c r="L206" s="498">
        <f t="shared" si="52"/>
        <v>0</v>
      </c>
    </row>
    <row r="207" spans="1:12" s="124" customFormat="1" ht="17.25" customHeight="1" thickBot="1">
      <c r="A207" s="127">
        <v>58</v>
      </c>
      <c r="B207" s="128" t="s">
        <v>13</v>
      </c>
      <c r="C207" s="399" t="s">
        <v>293</v>
      </c>
      <c r="D207" s="129">
        <f>D208+D209</f>
        <v>0</v>
      </c>
      <c r="E207" s="129">
        <f>E208+E209</f>
        <v>0</v>
      </c>
      <c r="F207" s="129">
        <f>F208+F209</f>
        <v>0</v>
      </c>
      <c r="G207" s="292">
        <f t="shared" si="52"/>
        <v>0</v>
      </c>
      <c r="H207" s="292">
        <f t="shared" si="52"/>
        <v>0</v>
      </c>
      <c r="I207" s="292">
        <f t="shared" si="52"/>
        <v>0</v>
      </c>
      <c r="J207" s="292">
        <f t="shared" si="52"/>
        <v>0</v>
      </c>
      <c r="K207" s="292">
        <f t="shared" si="52"/>
        <v>0</v>
      </c>
      <c r="L207" s="292">
        <f t="shared" si="52"/>
        <v>0</v>
      </c>
    </row>
    <row r="208" spans="1:12" ht="17.25" customHeight="1">
      <c r="A208" s="330">
        <v>59</v>
      </c>
      <c r="B208" s="125" t="s">
        <v>15</v>
      </c>
      <c r="C208" s="383" t="s">
        <v>379</v>
      </c>
      <c r="D208" s="126"/>
      <c r="E208" s="126"/>
      <c r="F208" s="126">
        <f>D208+E208</f>
        <v>0</v>
      </c>
      <c r="G208" s="496">
        <f t="shared" si="52"/>
        <v>0</v>
      </c>
      <c r="H208" s="496">
        <f t="shared" si="52"/>
        <v>0</v>
      </c>
      <c r="I208" s="496">
        <f t="shared" si="52"/>
        <v>0</v>
      </c>
      <c r="J208" s="496">
        <f t="shared" si="52"/>
        <v>0</v>
      </c>
      <c r="K208" s="496">
        <f t="shared" si="52"/>
        <v>0</v>
      </c>
      <c r="L208" s="496">
        <f t="shared" si="52"/>
        <v>0</v>
      </c>
    </row>
    <row r="209" spans="1:12" ht="17.25" customHeight="1" thickBot="1">
      <c r="A209" s="330">
        <v>60</v>
      </c>
      <c r="B209" s="125" t="s">
        <v>17</v>
      </c>
      <c r="C209" s="383" t="s">
        <v>498</v>
      </c>
      <c r="D209" s="126"/>
      <c r="E209" s="126"/>
      <c r="F209" s="126">
        <f>D209+E209</f>
        <v>0</v>
      </c>
      <c r="G209" s="498">
        <f t="shared" si="52"/>
        <v>0</v>
      </c>
      <c r="H209" s="498">
        <f t="shared" si="52"/>
        <v>0</v>
      </c>
      <c r="I209" s="498">
        <f t="shared" si="52"/>
        <v>0</v>
      </c>
      <c r="J209" s="498">
        <f t="shared" si="52"/>
        <v>0</v>
      </c>
      <c r="K209" s="498">
        <f t="shared" si="52"/>
        <v>0</v>
      </c>
      <c r="L209" s="498">
        <f t="shared" si="52"/>
        <v>0</v>
      </c>
    </row>
    <row r="210" spans="1:12" s="115" customFormat="1" ht="17.25" customHeight="1" thickBot="1">
      <c r="A210" s="127">
        <v>61</v>
      </c>
      <c r="B210" s="128" t="s">
        <v>52</v>
      </c>
      <c r="C210" s="399" t="s">
        <v>294</v>
      </c>
      <c r="D210" s="129">
        <f>D211+D212+D213+D214+D215</f>
        <v>0</v>
      </c>
      <c r="E210" s="129">
        <f>E211+E212+E213+E214+E215</f>
        <v>0</v>
      </c>
      <c r="F210" s="129">
        <f>F211+F212+F213+F214+F215</f>
        <v>0</v>
      </c>
      <c r="G210" s="292">
        <f t="shared" si="52"/>
        <v>0</v>
      </c>
      <c r="H210" s="292">
        <f t="shared" si="52"/>
        <v>0</v>
      </c>
      <c r="I210" s="292">
        <f t="shared" si="52"/>
        <v>0</v>
      </c>
      <c r="J210" s="292">
        <f t="shared" si="52"/>
        <v>0</v>
      </c>
      <c r="K210" s="292">
        <f t="shared" si="52"/>
        <v>0</v>
      </c>
      <c r="L210" s="292">
        <f t="shared" si="52"/>
        <v>0</v>
      </c>
    </row>
    <row r="211" spans="1:12" ht="17.25" customHeight="1">
      <c r="A211" s="330">
        <v>62</v>
      </c>
      <c r="B211" s="125" t="s">
        <v>281</v>
      </c>
      <c r="C211" s="383" t="s">
        <v>295</v>
      </c>
      <c r="D211" s="126"/>
      <c r="E211" s="126"/>
      <c r="F211" s="126">
        <f aca="true" t="shared" si="53" ref="F211:F216">D211+E211</f>
        <v>0</v>
      </c>
      <c r="G211" s="496">
        <f t="shared" si="52"/>
        <v>0</v>
      </c>
      <c r="H211" s="496">
        <f t="shared" si="52"/>
        <v>0</v>
      </c>
      <c r="I211" s="496">
        <f t="shared" si="52"/>
        <v>0</v>
      </c>
      <c r="J211" s="496">
        <f t="shared" si="52"/>
        <v>0</v>
      </c>
      <c r="K211" s="496">
        <f t="shared" si="52"/>
        <v>0</v>
      </c>
      <c r="L211" s="496">
        <f t="shared" si="52"/>
        <v>0</v>
      </c>
    </row>
    <row r="212" spans="1:12" ht="17.25" customHeight="1">
      <c r="A212" s="330">
        <v>63</v>
      </c>
      <c r="B212" s="125" t="s">
        <v>499</v>
      </c>
      <c r="C212" s="383" t="s">
        <v>491</v>
      </c>
      <c r="D212" s="126"/>
      <c r="E212" s="126"/>
      <c r="F212" s="126">
        <f t="shared" si="53"/>
        <v>0</v>
      </c>
      <c r="G212" s="496"/>
      <c r="H212" s="496"/>
      <c r="I212" s="496"/>
      <c r="J212" s="496"/>
      <c r="K212" s="496"/>
      <c r="L212" s="496"/>
    </row>
    <row r="213" spans="1:12" ht="17.25" customHeight="1">
      <c r="A213" s="330">
        <v>64</v>
      </c>
      <c r="B213" s="125" t="s">
        <v>500</v>
      </c>
      <c r="C213" s="383" t="s">
        <v>41</v>
      </c>
      <c r="D213" s="126"/>
      <c r="E213" s="126"/>
      <c r="F213" s="126">
        <f t="shared" si="53"/>
        <v>0</v>
      </c>
      <c r="G213" s="497">
        <f aca="true" t="shared" si="54" ref="G213:L213">G357+G505</f>
        <v>0</v>
      </c>
      <c r="H213" s="497">
        <f t="shared" si="54"/>
        <v>0</v>
      </c>
      <c r="I213" s="497">
        <f t="shared" si="54"/>
        <v>0</v>
      </c>
      <c r="J213" s="497">
        <f t="shared" si="54"/>
        <v>0</v>
      </c>
      <c r="K213" s="497">
        <f t="shared" si="54"/>
        <v>0</v>
      </c>
      <c r="L213" s="497">
        <f t="shared" si="54"/>
        <v>0</v>
      </c>
    </row>
    <row r="214" spans="1:12" ht="17.25" customHeight="1">
      <c r="A214" s="330">
        <v>65</v>
      </c>
      <c r="B214" s="125" t="s">
        <v>501</v>
      </c>
      <c r="C214" s="383" t="s">
        <v>502</v>
      </c>
      <c r="D214" s="126"/>
      <c r="E214" s="126"/>
      <c r="F214" s="126">
        <f t="shared" si="53"/>
        <v>0</v>
      </c>
      <c r="G214" s="498"/>
      <c r="H214" s="498"/>
      <c r="I214" s="498"/>
      <c r="J214" s="498"/>
      <c r="K214" s="498"/>
      <c r="L214" s="498"/>
    </row>
    <row r="215" spans="1:12" ht="17.25" customHeight="1" thickBot="1">
      <c r="A215" s="330">
        <v>66</v>
      </c>
      <c r="B215" s="125" t="s">
        <v>503</v>
      </c>
      <c r="C215" s="383" t="s">
        <v>380</v>
      </c>
      <c r="D215" s="126"/>
      <c r="E215" s="126"/>
      <c r="F215" s="126">
        <f t="shared" si="53"/>
        <v>0</v>
      </c>
      <c r="G215" s="498">
        <f aca="true" t="shared" si="55" ref="G215:L222">G358+G506</f>
        <v>0</v>
      </c>
      <c r="H215" s="498">
        <f t="shared" si="55"/>
        <v>0</v>
      </c>
      <c r="I215" s="498">
        <f t="shared" si="55"/>
        <v>0</v>
      </c>
      <c r="J215" s="498">
        <f t="shared" si="55"/>
        <v>0</v>
      </c>
      <c r="K215" s="498">
        <f t="shared" si="55"/>
        <v>0</v>
      </c>
      <c r="L215" s="498">
        <f t="shared" si="55"/>
        <v>0</v>
      </c>
    </row>
    <row r="216" spans="1:12" s="124" customFormat="1" ht="17.25" customHeight="1" thickBot="1">
      <c r="A216" s="370">
        <v>67</v>
      </c>
      <c r="B216" s="326" t="s">
        <v>53</v>
      </c>
      <c r="C216" s="604" t="s">
        <v>504</v>
      </c>
      <c r="D216" s="433"/>
      <c r="E216" s="433"/>
      <c r="F216" s="433">
        <f t="shared" si="53"/>
        <v>0</v>
      </c>
      <c r="G216" s="292">
        <f t="shared" si="55"/>
        <v>0</v>
      </c>
      <c r="H216" s="292">
        <f t="shared" si="55"/>
        <v>0</v>
      </c>
      <c r="I216" s="292">
        <f t="shared" si="55"/>
        <v>0</v>
      </c>
      <c r="J216" s="292">
        <f t="shared" si="55"/>
        <v>0</v>
      </c>
      <c r="K216" s="292">
        <f t="shared" si="55"/>
        <v>0</v>
      </c>
      <c r="L216" s="292">
        <f t="shared" si="55"/>
        <v>0</v>
      </c>
    </row>
    <row r="217" spans="1:12" ht="17.25" customHeight="1" thickBot="1">
      <c r="A217" s="121">
        <v>68</v>
      </c>
      <c r="B217" s="122" t="s">
        <v>404</v>
      </c>
      <c r="C217" s="402" t="s">
        <v>505</v>
      </c>
      <c r="D217" s="123">
        <f>D202+D152</f>
        <v>233091</v>
      </c>
      <c r="E217" s="123">
        <f>E202+E152</f>
        <v>3575</v>
      </c>
      <c r="F217" s="123">
        <f>F202+F152</f>
        <v>236666</v>
      </c>
      <c r="G217" s="292">
        <f t="shared" si="55"/>
        <v>0</v>
      </c>
      <c r="H217" s="292">
        <f t="shared" si="55"/>
        <v>0</v>
      </c>
      <c r="I217" s="292">
        <f t="shared" si="55"/>
        <v>0</v>
      </c>
      <c r="J217" s="292">
        <f t="shared" si="55"/>
        <v>0</v>
      </c>
      <c r="K217" s="292">
        <f t="shared" si="55"/>
        <v>0</v>
      </c>
      <c r="L217" s="292">
        <f t="shared" si="55"/>
        <v>0</v>
      </c>
    </row>
    <row r="218" spans="1:12" ht="32.25" customHeight="1" thickBot="1">
      <c r="A218" s="121">
        <v>69</v>
      </c>
      <c r="B218" s="122" t="s">
        <v>405</v>
      </c>
      <c r="C218" s="402" t="s">
        <v>209</v>
      </c>
      <c r="D218" s="123">
        <f>D219</f>
        <v>47697</v>
      </c>
      <c r="E218" s="123">
        <f>E219</f>
        <v>0</v>
      </c>
      <c r="F218" s="123">
        <f>F219</f>
        <v>47697</v>
      </c>
      <c r="G218" s="292">
        <f t="shared" si="55"/>
        <v>0</v>
      </c>
      <c r="H218" s="292">
        <f t="shared" si="55"/>
        <v>0</v>
      </c>
      <c r="I218" s="292">
        <f t="shared" si="55"/>
        <v>0</v>
      </c>
      <c r="J218" s="292">
        <f t="shared" si="55"/>
        <v>0</v>
      </c>
      <c r="K218" s="292">
        <f t="shared" si="55"/>
        <v>0</v>
      </c>
      <c r="L218" s="292">
        <f t="shared" si="55"/>
        <v>0</v>
      </c>
    </row>
    <row r="219" spans="1:12" s="124" customFormat="1" ht="17.25" customHeight="1">
      <c r="A219" s="339">
        <v>70</v>
      </c>
      <c r="B219" s="227" t="s">
        <v>420</v>
      </c>
      <c r="C219" s="382" t="s">
        <v>381</v>
      </c>
      <c r="D219" s="228">
        <f>D220+D221</f>
        <v>47697</v>
      </c>
      <c r="E219" s="228">
        <f>E220+E221</f>
        <v>0</v>
      </c>
      <c r="F219" s="228">
        <f>F220+F221</f>
        <v>47697</v>
      </c>
      <c r="G219" s="329">
        <f t="shared" si="55"/>
        <v>0</v>
      </c>
      <c r="H219" s="329">
        <f t="shared" si="55"/>
        <v>0</v>
      </c>
      <c r="I219" s="329">
        <f t="shared" si="55"/>
        <v>0</v>
      </c>
      <c r="J219" s="329">
        <f t="shared" si="55"/>
        <v>0</v>
      </c>
      <c r="K219" s="329">
        <f t="shared" si="55"/>
        <v>0</v>
      </c>
      <c r="L219" s="329">
        <f t="shared" si="55"/>
        <v>0</v>
      </c>
    </row>
    <row r="220" spans="1:12" ht="17.25" customHeight="1">
      <c r="A220" s="341">
        <v>71</v>
      </c>
      <c r="B220" s="138" t="s">
        <v>7</v>
      </c>
      <c r="C220" s="403" t="s">
        <v>210</v>
      </c>
      <c r="D220" s="126">
        <v>32446</v>
      </c>
      <c r="E220" s="126"/>
      <c r="F220" s="126">
        <f>D220+E220</f>
        <v>32446</v>
      </c>
      <c r="G220" s="497">
        <f t="shared" si="55"/>
        <v>0</v>
      </c>
      <c r="H220" s="497">
        <f t="shared" si="55"/>
        <v>0</v>
      </c>
      <c r="I220" s="497">
        <f t="shared" si="55"/>
        <v>0</v>
      </c>
      <c r="J220" s="497">
        <f t="shared" si="55"/>
        <v>0</v>
      </c>
      <c r="K220" s="497">
        <f t="shared" si="55"/>
        <v>0</v>
      </c>
      <c r="L220" s="497">
        <f t="shared" si="55"/>
        <v>0</v>
      </c>
    </row>
    <row r="221" spans="1:12" ht="17.25" customHeight="1" thickBot="1">
      <c r="A221" s="305">
        <v>72</v>
      </c>
      <c r="B221" s="132" t="s">
        <v>421</v>
      </c>
      <c r="C221" s="401" t="s">
        <v>211</v>
      </c>
      <c r="D221" s="432">
        <v>15251</v>
      </c>
      <c r="E221" s="432"/>
      <c r="F221" s="126">
        <f>D221+E221</f>
        <v>15251</v>
      </c>
      <c r="G221" s="498">
        <f t="shared" si="55"/>
        <v>0</v>
      </c>
      <c r="H221" s="498">
        <f t="shared" si="55"/>
        <v>0</v>
      </c>
      <c r="I221" s="498">
        <f t="shared" si="55"/>
        <v>0</v>
      </c>
      <c r="J221" s="498">
        <f t="shared" si="55"/>
        <v>0</v>
      </c>
      <c r="K221" s="498">
        <f t="shared" si="55"/>
        <v>0</v>
      </c>
      <c r="L221" s="498">
        <f t="shared" si="55"/>
        <v>0</v>
      </c>
    </row>
    <row r="222" spans="1:12" s="124" customFormat="1" ht="30" customHeight="1" thickBot="1">
      <c r="A222" s="343">
        <v>73</v>
      </c>
      <c r="B222" s="229" t="s">
        <v>422</v>
      </c>
      <c r="C222" s="402" t="s">
        <v>594</v>
      </c>
      <c r="D222" s="123">
        <f>D223+D224+D231+D232</f>
        <v>0</v>
      </c>
      <c r="E222" s="123">
        <f>E223+E224+E231+E232</f>
        <v>0</v>
      </c>
      <c r="F222" s="123">
        <f>F223+F224+F231+F232</f>
        <v>0</v>
      </c>
      <c r="G222" s="292">
        <f t="shared" si="55"/>
        <v>0</v>
      </c>
      <c r="H222" s="292">
        <f t="shared" si="55"/>
        <v>0</v>
      </c>
      <c r="I222" s="292">
        <f t="shared" si="55"/>
        <v>0</v>
      </c>
      <c r="J222" s="292">
        <f t="shared" si="55"/>
        <v>0</v>
      </c>
      <c r="K222" s="292">
        <f t="shared" si="55"/>
        <v>0</v>
      </c>
      <c r="L222" s="292">
        <f t="shared" si="55"/>
        <v>0</v>
      </c>
    </row>
    <row r="223" spans="1:12" ht="17.25" customHeight="1" thickBot="1">
      <c r="A223" s="121">
        <v>74</v>
      </c>
      <c r="B223" s="122" t="s">
        <v>4</v>
      </c>
      <c r="C223" s="381" t="s">
        <v>212</v>
      </c>
      <c r="D223" s="123">
        <f aca="true" t="shared" si="56" ref="D223:J223">D366+D514</f>
        <v>0</v>
      </c>
      <c r="E223" s="123">
        <f>E366+E514</f>
        <v>0</v>
      </c>
      <c r="F223" s="123">
        <f>F366+F514</f>
        <v>0</v>
      </c>
      <c r="G223" s="292">
        <f t="shared" si="56"/>
        <v>0</v>
      </c>
      <c r="H223" s="292">
        <f t="shared" si="56"/>
        <v>0</v>
      </c>
      <c r="I223" s="292">
        <f t="shared" si="56"/>
        <v>0</v>
      </c>
      <c r="J223" s="292">
        <f t="shared" si="56"/>
        <v>0</v>
      </c>
      <c r="K223" s="123" t="e">
        <f>#REF!+K224</f>
        <v>#REF!</v>
      </c>
      <c r="L223" s="123" t="e">
        <f>#REF!+L224</f>
        <v>#REF!</v>
      </c>
    </row>
    <row r="224" spans="1:12" s="124" customFormat="1" ht="17.25" customHeight="1" thickBot="1">
      <c r="A224" s="121">
        <v>75</v>
      </c>
      <c r="B224" s="122" t="s">
        <v>35</v>
      </c>
      <c r="C224" s="381" t="s">
        <v>382</v>
      </c>
      <c r="D224" s="123">
        <f>D225+D228</f>
        <v>0</v>
      </c>
      <c r="E224" s="123">
        <f>E225+E228</f>
        <v>0</v>
      </c>
      <c r="F224" s="123">
        <f>F225+F228</f>
        <v>0</v>
      </c>
      <c r="G224" s="292">
        <f aca="true" t="shared" si="57" ref="G224:J230">G367+G515</f>
        <v>0</v>
      </c>
      <c r="H224" s="292">
        <f t="shared" si="57"/>
        <v>0</v>
      </c>
      <c r="I224" s="292">
        <f t="shared" si="57"/>
        <v>0</v>
      </c>
      <c r="J224" s="292">
        <f t="shared" si="57"/>
        <v>0</v>
      </c>
      <c r="K224" s="231"/>
      <c r="L224" s="230">
        <f>K224+J224</f>
        <v>0</v>
      </c>
    </row>
    <row r="225" spans="1:12" s="124" customFormat="1" ht="17.25" customHeight="1">
      <c r="A225" s="344">
        <v>76</v>
      </c>
      <c r="B225" s="142" t="s">
        <v>6</v>
      </c>
      <c r="C225" s="499" t="s">
        <v>383</v>
      </c>
      <c r="D225" s="228">
        <f>D368+D516</f>
        <v>0</v>
      </c>
      <c r="E225" s="228">
        <f>E368+E516</f>
        <v>0</v>
      </c>
      <c r="F225" s="228">
        <f>F368+F516</f>
        <v>0</v>
      </c>
      <c r="G225" s="329">
        <f t="shared" si="57"/>
        <v>0</v>
      </c>
      <c r="H225" s="329">
        <f t="shared" si="57"/>
        <v>0</v>
      </c>
      <c r="I225" s="329">
        <f t="shared" si="57"/>
        <v>0</v>
      </c>
      <c r="J225" s="329">
        <f t="shared" si="57"/>
        <v>0</v>
      </c>
      <c r="K225" s="230"/>
      <c r="L225" s="494"/>
    </row>
    <row r="226" spans="1:12" ht="17.25" customHeight="1">
      <c r="A226" s="341">
        <v>77</v>
      </c>
      <c r="B226" s="138" t="s">
        <v>385</v>
      </c>
      <c r="C226" s="134" t="s">
        <v>384</v>
      </c>
      <c r="D226" s="126"/>
      <c r="E226" s="126"/>
      <c r="F226" s="126">
        <f>D226+E226</f>
        <v>0</v>
      </c>
      <c r="G226" s="497">
        <f t="shared" si="57"/>
        <v>0</v>
      </c>
      <c r="H226" s="497">
        <f t="shared" si="57"/>
        <v>0</v>
      </c>
      <c r="I226" s="497">
        <f t="shared" si="57"/>
        <v>0</v>
      </c>
      <c r="J226" s="497">
        <f t="shared" si="57"/>
        <v>0</v>
      </c>
      <c r="K226" s="226"/>
      <c r="L226" s="232"/>
    </row>
    <row r="227" spans="1:12" ht="17.25" customHeight="1">
      <c r="A227" s="330">
        <v>78</v>
      </c>
      <c r="B227" s="125" t="s">
        <v>8</v>
      </c>
      <c r="C227" s="404" t="s">
        <v>386</v>
      </c>
      <c r="D227" s="126"/>
      <c r="E227" s="126"/>
      <c r="F227" s="126">
        <f>D227+E227</f>
        <v>0</v>
      </c>
      <c r="G227" s="497">
        <f t="shared" si="57"/>
        <v>0</v>
      </c>
      <c r="H227" s="497">
        <f t="shared" si="57"/>
        <v>0</v>
      </c>
      <c r="I227" s="497">
        <f t="shared" si="57"/>
        <v>0</v>
      </c>
      <c r="J227" s="497">
        <f t="shared" si="57"/>
        <v>0</v>
      </c>
      <c r="K227" s="226"/>
      <c r="L227" s="232"/>
    </row>
    <row r="228" spans="1:12" s="124" customFormat="1" ht="17.25" customHeight="1">
      <c r="A228" s="340">
        <v>79</v>
      </c>
      <c r="B228" s="338" t="s">
        <v>13</v>
      </c>
      <c r="C228" s="500" t="s">
        <v>296</v>
      </c>
      <c r="D228" s="129">
        <f>D371+D519</f>
        <v>0</v>
      </c>
      <c r="E228" s="129">
        <f>E371+E519</f>
        <v>0</v>
      </c>
      <c r="F228" s="129">
        <f>F371+F519</f>
        <v>0</v>
      </c>
      <c r="G228" s="324">
        <f t="shared" si="57"/>
        <v>0</v>
      </c>
      <c r="H228" s="324">
        <f t="shared" si="57"/>
        <v>0</v>
      </c>
      <c r="I228" s="324">
        <f t="shared" si="57"/>
        <v>0</v>
      </c>
      <c r="J228" s="324">
        <f t="shared" si="57"/>
        <v>0</v>
      </c>
      <c r="K228" s="230"/>
      <c r="L228" s="494"/>
    </row>
    <row r="229" spans="1:12" ht="17.25" customHeight="1">
      <c r="A229" s="330">
        <v>80</v>
      </c>
      <c r="B229" s="125" t="s">
        <v>385</v>
      </c>
      <c r="C229" s="404" t="s">
        <v>384</v>
      </c>
      <c r="D229" s="126"/>
      <c r="E229" s="126"/>
      <c r="F229" s="126">
        <f>D229+E229</f>
        <v>0</v>
      </c>
      <c r="G229" s="497">
        <f t="shared" si="57"/>
        <v>0</v>
      </c>
      <c r="H229" s="497">
        <f t="shared" si="57"/>
        <v>0</v>
      </c>
      <c r="I229" s="497">
        <f t="shared" si="57"/>
        <v>0</v>
      </c>
      <c r="J229" s="497">
        <f t="shared" si="57"/>
        <v>0</v>
      </c>
      <c r="K229" s="226"/>
      <c r="L229" s="232"/>
    </row>
    <row r="230" spans="1:12" ht="17.25" customHeight="1" thickBot="1">
      <c r="A230" s="330">
        <v>81</v>
      </c>
      <c r="B230" s="130" t="s">
        <v>8</v>
      </c>
      <c r="C230" s="405" t="s">
        <v>386</v>
      </c>
      <c r="D230" s="432"/>
      <c r="E230" s="432"/>
      <c r="F230" s="126">
        <f>D230+E230</f>
        <v>0</v>
      </c>
      <c r="G230" s="498">
        <f t="shared" si="57"/>
        <v>0</v>
      </c>
      <c r="H230" s="498">
        <f t="shared" si="57"/>
        <v>0</v>
      </c>
      <c r="I230" s="498">
        <f t="shared" si="57"/>
        <v>0</v>
      </c>
      <c r="J230" s="498">
        <f t="shared" si="57"/>
        <v>0</v>
      </c>
      <c r="K230" s="226"/>
      <c r="L230" s="232"/>
    </row>
    <row r="231" spans="1:12" s="124" customFormat="1" ht="17.25" customHeight="1" thickBot="1">
      <c r="A231" s="121">
        <v>82</v>
      </c>
      <c r="B231" s="122" t="s">
        <v>38</v>
      </c>
      <c r="C231" s="381" t="s">
        <v>506</v>
      </c>
      <c r="D231" s="123"/>
      <c r="E231" s="123"/>
      <c r="F231" s="123"/>
      <c r="G231" s="292">
        <f>G378+G522</f>
        <v>0</v>
      </c>
      <c r="H231" s="292">
        <f>H378+H522</f>
        <v>0</v>
      </c>
      <c r="I231" s="292">
        <f>I378+I522</f>
        <v>0</v>
      </c>
      <c r="J231" s="292">
        <f>J378+J522</f>
        <v>0</v>
      </c>
      <c r="K231" s="231"/>
      <c r="L231" s="230">
        <f>K231+J231</f>
        <v>0</v>
      </c>
    </row>
    <row r="232" spans="1:12" s="124" customFormat="1" ht="17.25" customHeight="1" thickBot="1">
      <c r="A232" s="121">
        <v>83</v>
      </c>
      <c r="B232" s="122" t="s">
        <v>39</v>
      </c>
      <c r="C232" s="381" t="s">
        <v>507</v>
      </c>
      <c r="D232" s="123"/>
      <c r="E232" s="123"/>
      <c r="F232" s="123"/>
      <c r="G232" s="292">
        <f>G383+G523</f>
        <v>0</v>
      </c>
      <c r="H232" s="292">
        <f>H383+H523</f>
        <v>0</v>
      </c>
      <c r="I232" s="292">
        <f>I383+I523</f>
        <v>0</v>
      </c>
      <c r="J232" s="292">
        <f>J383+J523</f>
        <v>0</v>
      </c>
      <c r="K232" s="231"/>
      <c r="L232" s="230">
        <f>K232+J232</f>
        <v>0</v>
      </c>
    </row>
    <row r="233" spans="1:12" ht="17.25" customHeight="1" thickBot="1">
      <c r="A233" s="323">
        <v>84</v>
      </c>
      <c r="B233" s="345"/>
      <c r="C233" s="139" t="s">
        <v>508</v>
      </c>
      <c r="D233" s="123">
        <f>D222+D218</f>
        <v>47697</v>
      </c>
      <c r="E233" s="123">
        <f>E222+E218</f>
        <v>0</v>
      </c>
      <c r="F233" s="123">
        <f>F222+F218</f>
        <v>47697</v>
      </c>
      <c r="G233" s="292">
        <f>G378+G522</f>
        <v>0</v>
      </c>
      <c r="H233" s="292">
        <f>H378+H522</f>
        <v>0</v>
      </c>
      <c r="I233" s="292">
        <f>I378+I522</f>
        <v>0</v>
      </c>
      <c r="J233" s="292">
        <f>J378+J522</f>
        <v>0</v>
      </c>
      <c r="K233" s="226"/>
      <c r="L233" s="232"/>
    </row>
    <row r="234" spans="1:12" ht="17.25" customHeight="1" thickBot="1">
      <c r="A234" s="346">
        <v>85</v>
      </c>
      <c r="B234" s="267"/>
      <c r="C234" s="139" t="s">
        <v>509</v>
      </c>
      <c r="D234" s="123">
        <f>D233+D217</f>
        <v>280788</v>
      </c>
      <c r="E234" s="123">
        <f>E233+E217</f>
        <v>3575</v>
      </c>
      <c r="F234" s="123">
        <f>F233+F217</f>
        <v>284363</v>
      </c>
      <c r="G234" s="292">
        <f>G383+G523</f>
        <v>0</v>
      </c>
      <c r="H234" s="292">
        <f>H383+H523</f>
        <v>0</v>
      </c>
      <c r="I234" s="292">
        <f>I383+I523</f>
        <v>0</v>
      </c>
      <c r="J234" s="292">
        <f>J383+J523</f>
        <v>0</v>
      </c>
      <c r="K234" s="123" t="e">
        <f>K152+K179+#REF!+K186+K211+K216+K218+K223</f>
        <v>#REF!</v>
      </c>
      <c r="L234" s="123" t="e">
        <f>L152+L179+#REF!+L186+L211+L216+L218+L223</f>
        <v>#REF!</v>
      </c>
    </row>
    <row r="236" ht="17.25" customHeight="1">
      <c r="A236" s="117" t="s">
        <v>571</v>
      </c>
    </row>
    <row r="237" ht="17.25" customHeight="1">
      <c r="A237" s="117" t="s">
        <v>599</v>
      </c>
    </row>
    <row r="238" ht="17.25" customHeight="1" thickBot="1"/>
    <row r="239" spans="1:10" ht="17.25" customHeight="1" thickBot="1">
      <c r="A239" s="642" t="s">
        <v>47</v>
      </c>
      <c r="B239" s="643"/>
      <c r="C239" s="643"/>
      <c r="D239" s="643"/>
      <c r="E239" s="644"/>
      <c r="F239" s="644"/>
      <c r="G239" s="644"/>
      <c r="H239" s="644"/>
      <c r="I239" s="644"/>
      <c r="J239" s="645"/>
    </row>
    <row r="240" spans="1:12" ht="17.25" customHeight="1" thickBot="1">
      <c r="A240" s="347" t="s">
        <v>48</v>
      </c>
      <c r="B240" s="294"/>
      <c r="C240" s="406" t="s">
        <v>49</v>
      </c>
      <c r="D240" s="295" t="s">
        <v>3</v>
      </c>
      <c r="E240" s="116" t="s">
        <v>602</v>
      </c>
      <c r="F240" s="116" t="s">
        <v>603</v>
      </c>
      <c r="G240" s="295" t="s">
        <v>192</v>
      </c>
      <c r="H240" s="414" t="s">
        <v>185</v>
      </c>
      <c r="I240" s="116" t="s">
        <v>193</v>
      </c>
      <c r="J240" s="414" t="s">
        <v>185</v>
      </c>
      <c r="K240" s="116" t="s">
        <v>204</v>
      </c>
      <c r="L240" s="116" t="s">
        <v>185</v>
      </c>
    </row>
    <row r="241" spans="1:12" ht="17.25" customHeight="1" thickBot="1">
      <c r="A241" s="323">
        <v>1</v>
      </c>
      <c r="B241" s="337" t="s">
        <v>4</v>
      </c>
      <c r="C241" s="407" t="s">
        <v>50</v>
      </c>
      <c r="D241" s="141">
        <f>D242+D243+D244+D245+D246+D247+D248+D249+D250+D251+D252</f>
        <v>208467</v>
      </c>
      <c r="E241" s="141">
        <f>E242+E243+E244+E245+E246+E247+E248+E249+E250+E251+E252</f>
        <v>3159</v>
      </c>
      <c r="F241" s="141">
        <f>F242+F243+F244+F245+F246+F247+F248+F249+F250+F251+F252</f>
        <v>211626</v>
      </c>
      <c r="G241" s="376">
        <f>G242+G243+G244+G245+G249+G246+G247+G248+G252</f>
        <v>350</v>
      </c>
      <c r="H241" s="416">
        <f>H242+H243+H244+H245+H249+H246+H247+H248+H252</f>
        <v>211976</v>
      </c>
      <c r="I241" s="376">
        <f>I242+I243+I244+I245+I249+I246+I247+I248+I252</f>
        <v>16</v>
      </c>
      <c r="J241" s="416">
        <f>J242+J243+J244+J245+J249+J246+J247+J248+J252</f>
        <v>211992</v>
      </c>
      <c r="K241" s="296">
        <f>K378+K495</f>
        <v>0</v>
      </c>
      <c r="L241" s="296">
        <f>L378+L495</f>
        <v>0</v>
      </c>
    </row>
    <row r="242" spans="1:12" ht="17.25" customHeight="1">
      <c r="A242" s="131">
        <v>2</v>
      </c>
      <c r="B242" s="135" t="s">
        <v>6</v>
      </c>
      <c r="C242" s="400" t="s">
        <v>51</v>
      </c>
      <c r="D242" s="140">
        <v>29854</v>
      </c>
      <c r="E242" s="140">
        <v>2125</v>
      </c>
      <c r="F242" s="140">
        <f>D242+E242</f>
        <v>31979</v>
      </c>
      <c r="G242" s="140"/>
      <c r="H242" s="417">
        <f>F242+G242</f>
        <v>31979</v>
      </c>
      <c r="I242" s="140"/>
      <c r="J242" s="417">
        <f>H242+I242</f>
        <v>31979</v>
      </c>
      <c r="K242" s="140" t="e">
        <f>K379+K496</f>
        <v>#REF!</v>
      </c>
      <c r="L242" s="140" t="e">
        <f>L379+L496</f>
        <v>#REF!</v>
      </c>
    </row>
    <row r="243" spans="1:12" ht="17.25" customHeight="1">
      <c r="A243" s="330">
        <v>3</v>
      </c>
      <c r="B243" s="125" t="s">
        <v>13</v>
      </c>
      <c r="C243" s="383" t="s">
        <v>510</v>
      </c>
      <c r="D243" s="140">
        <v>9494</v>
      </c>
      <c r="E243" s="140">
        <v>466</v>
      </c>
      <c r="F243" s="140">
        <f aca="true" t="shared" si="58" ref="F243:F251">D243+E243</f>
        <v>9960</v>
      </c>
      <c r="G243" s="140"/>
      <c r="H243" s="417">
        <f aca="true" t="shared" si="59" ref="H243:H249">F243+G243</f>
        <v>9960</v>
      </c>
      <c r="I243" s="140"/>
      <c r="J243" s="417">
        <f aca="true" t="shared" si="60" ref="J243:J249">H243+I243</f>
        <v>9960</v>
      </c>
      <c r="K243" s="140" t="e">
        <f>#REF!+K497</f>
        <v>#REF!</v>
      </c>
      <c r="L243" s="140" t="e">
        <f>#REF!+L497</f>
        <v>#REF!</v>
      </c>
    </row>
    <row r="244" spans="1:12" ht="17.25" customHeight="1">
      <c r="A244" s="131">
        <v>4</v>
      </c>
      <c r="B244" s="125" t="s">
        <v>52</v>
      </c>
      <c r="C244" s="383" t="s">
        <v>387</v>
      </c>
      <c r="D244" s="140">
        <v>90021</v>
      </c>
      <c r="E244" s="140">
        <v>290</v>
      </c>
      <c r="F244" s="140">
        <f t="shared" si="58"/>
        <v>90311</v>
      </c>
      <c r="G244" s="140">
        <f>299+51</f>
        <v>350</v>
      </c>
      <c r="H244" s="417">
        <f t="shared" si="59"/>
        <v>90661</v>
      </c>
      <c r="I244" s="140">
        <v>16</v>
      </c>
      <c r="J244" s="417">
        <f t="shared" si="60"/>
        <v>90677</v>
      </c>
      <c r="K244" s="140" t="e">
        <f>#REF!+K498</f>
        <v>#REF!</v>
      </c>
      <c r="L244" s="140" t="e">
        <f>#REF!+L498</f>
        <v>#REF!</v>
      </c>
    </row>
    <row r="245" spans="1:12" ht="17.25" customHeight="1">
      <c r="A245" s="330">
        <v>5</v>
      </c>
      <c r="B245" s="125" t="s">
        <v>53</v>
      </c>
      <c r="C245" s="383" t="s">
        <v>388</v>
      </c>
      <c r="D245" s="140">
        <v>200</v>
      </c>
      <c r="E245" s="140"/>
      <c r="F245" s="140">
        <f t="shared" si="58"/>
        <v>200</v>
      </c>
      <c r="G245" s="140"/>
      <c r="H245" s="417">
        <f t="shared" si="59"/>
        <v>200</v>
      </c>
      <c r="I245" s="140"/>
      <c r="J245" s="417">
        <f t="shared" si="60"/>
        <v>200</v>
      </c>
      <c r="K245" s="140">
        <f aca="true" t="shared" si="61" ref="K245:L249">K382+K499</f>
        <v>0</v>
      </c>
      <c r="L245" s="140">
        <f t="shared" si="61"/>
        <v>0</v>
      </c>
    </row>
    <row r="246" spans="1:12" ht="17.25" customHeight="1">
      <c r="A246" s="131">
        <v>6</v>
      </c>
      <c r="B246" s="125" t="s">
        <v>54</v>
      </c>
      <c r="C246" s="383" t="s">
        <v>56</v>
      </c>
      <c r="D246" s="140">
        <v>44230</v>
      </c>
      <c r="E246" s="140">
        <v>0</v>
      </c>
      <c r="F246" s="140">
        <f t="shared" si="58"/>
        <v>44230</v>
      </c>
      <c r="G246" s="140"/>
      <c r="H246" s="417">
        <f t="shared" si="59"/>
        <v>44230</v>
      </c>
      <c r="I246" s="140"/>
      <c r="J246" s="417">
        <f t="shared" si="60"/>
        <v>44230</v>
      </c>
      <c r="K246" s="140">
        <f t="shared" si="61"/>
        <v>0</v>
      </c>
      <c r="L246" s="140">
        <f t="shared" si="61"/>
        <v>0</v>
      </c>
    </row>
    <row r="247" spans="1:12" ht="17.25" customHeight="1">
      <c r="A247" s="330">
        <v>7</v>
      </c>
      <c r="B247" s="125" t="s">
        <v>55</v>
      </c>
      <c r="C247" s="383" t="s">
        <v>58</v>
      </c>
      <c r="D247" s="140">
        <v>2880</v>
      </c>
      <c r="E247" s="140"/>
      <c r="F247" s="140">
        <f t="shared" si="58"/>
        <v>2880</v>
      </c>
      <c r="G247" s="140"/>
      <c r="H247" s="417">
        <f t="shared" si="59"/>
        <v>2880</v>
      </c>
      <c r="I247" s="140"/>
      <c r="J247" s="417">
        <f t="shared" si="60"/>
        <v>2880</v>
      </c>
      <c r="K247" s="140">
        <f t="shared" si="61"/>
        <v>0</v>
      </c>
      <c r="L247" s="140">
        <f t="shared" si="61"/>
        <v>0</v>
      </c>
    </row>
    <row r="248" spans="1:12" ht="17.25" customHeight="1">
      <c r="A248" s="131">
        <v>8</v>
      </c>
      <c r="B248" s="125" t="s">
        <v>57</v>
      </c>
      <c r="C248" s="383" t="s">
        <v>511</v>
      </c>
      <c r="D248" s="140">
        <v>26788</v>
      </c>
      <c r="E248" s="140">
        <v>278</v>
      </c>
      <c r="F248" s="140">
        <f t="shared" si="58"/>
        <v>27066</v>
      </c>
      <c r="G248" s="140"/>
      <c r="H248" s="417">
        <f t="shared" si="59"/>
        <v>27066</v>
      </c>
      <c r="I248" s="140"/>
      <c r="J248" s="417">
        <f t="shared" si="60"/>
        <v>27066</v>
      </c>
      <c r="K248" s="140">
        <f t="shared" si="61"/>
        <v>0</v>
      </c>
      <c r="L248" s="140">
        <f t="shared" si="61"/>
        <v>0</v>
      </c>
    </row>
    <row r="249" spans="1:12" ht="17.25" customHeight="1">
      <c r="A249" s="330">
        <v>9</v>
      </c>
      <c r="B249" s="125" t="s">
        <v>59</v>
      </c>
      <c r="C249" s="383" t="s">
        <v>61</v>
      </c>
      <c r="D249" s="140"/>
      <c r="E249" s="140"/>
      <c r="F249" s="140">
        <f t="shared" si="58"/>
        <v>0</v>
      </c>
      <c r="G249" s="140"/>
      <c r="H249" s="417">
        <f t="shared" si="59"/>
        <v>0</v>
      </c>
      <c r="I249" s="140"/>
      <c r="J249" s="417">
        <f t="shared" si="60"/>
        <v>0</v>
      </c>
      <c r="K249" s="140" t="e">
        <f t="shared" si="61"/>
        <v>#VALUE!</v>
      </c>
      <c r="L249" s="140" t="e">
        <f t="shared" si="61"/>
        <v>#VALUE!</v>
      </c>
    </row>
    <row r="250" spans="1:12" ht="17.25" customHeight="1">
      <c r="A250" s="330">
        <v>10</v>
      </c>
      <c r="B250" s="125" t="s">
        <v>60</v>
      </c>
      <c r="C250" s="383" t="s">
        <v>512</v>
      </c>
      <c r="D250" s="140"/>
      <c r="E250" s="140"/>
      <c r="F250" s="140">
        <f t="shared" si="58"/>
        <v>0</v>
      </c>
      <c r="G250" s="377"/>
      <c r="H250" s="418"/>
      <c r="I250" s="377"/>
      <c r="J250" s="418"/>
      <c r="K250" s="331"/>
      <c r="L250" s="331"/>
    </row>
    <row r="251" spans="1:12" ht="17.25" customHeight="1">
      <c r="A251" s="330">
        <v>11</v>
      </c>
      <c r="B251" s="125" t="s">
        <v>62</v>
      </c>
      <c r="C251" s="383" t="s">
        <v>513</v>
      </c>
      <c r="D251" s="140"/>
      <c r="E251" s="140"/>
      <c r="F251" s="140">
        <f t="shared" si="58"/>
        <v>0</v>
      </c>
      <c r="G251" s="377"/>
      <c r="H251" s="418"/>
      <c r="I251" s="377"/>
      <c r="J251" s="418"/>
      <c r="K251" s="331"/>
      <c r="L251" s="331"/>
    </row>
    <row r="252" spans="1:12" ht="17.25" customHeight="1">
      <c r="A252" s="330">
        <v>12</v>
      </c>
      <c r="B252" s="125" t="s">
        <v>64</v>
      </c>
      <c r="C252" s="383" t="s">
        <v>389</v>
      </c>
      <c r="D252" s="140">
        <f aca="true" t="shared" si="62" ref="D252:J252">D253+D254+D255</f>
        <v>5000</v>
      </c>
      <c r="E252" s="140">
        <f t="shared" si="62"/>
        <v>0</v>
      </c>
      <c r="F252" s="140">
        <f t="shared" si="62"/>
        <v>5000</v>
      </c>
      <c r="G252" s="377">
        <f t="shared" si="62"/>
        <v>0</v>
      </c>
      <c r="H252" s="418">
        <f t="shared" si="62"/>
        <v>5000</v>
      </c>
      <c r="I252" s="377">
        <f t="shared" si="62"/>
        <v>0</v>
      </c>
      <c r="J252" s="418">
        <f t="shared" si="62"/>
        <v>5000</v>
      </c>
      <c r="K252" s="331"/>
      <c r="L252" s="331"/>
    </row>
    <row r="253" spans="1:12" ht="17.25" customHeight="1">
      <c r="A253" s="330">
        <v>13</v>
      </c>
      <c r="B253" s="125" t="s">
        <v>515</v>
      </c>
      <c r="C253" s="383" t="s">
        <v>390</v>
      </c>
      <c r="D253" s="434"/>
      <c r="E253" s="434"/>
      <c r="F253" s="434">
        <f>D253+E253</f>
        <v>0</v>
      </c>
      <c r="G253" s="385"/>
      <c r="H253" s="157">
        <f>F253+G253</f>
        <v>0</v>
      </c>
      <c r="I253" s="385"/>
      <c r="J253" s="157">
        <f>H253+I253</f>
        <v>0</v>
      </c>
      <c r="K253" s="331"/>
      <c r="L253" s="331"/>
    </row>
    <row r="254" spans="1:12" ht="17.25" customHeight="1">
      <c r="A254" s="330">
        <v>14</v>
      </c>
      <c r="B254" s="125" t="s">
        <v>516</v>
      </c>
      <c r="C254" s="383" t="s">
        <v>72</v>
      </c>
      <c r="D254" s="434">
        <v>5000</v>
      </c>
      <c r="E254" s="434"/>
      <c r="F254" s="434">
        <f>D254+E254</f>
        <v>5000</v>
      </c>
      <c r="G254" s="385"/>
      <c r="H254" s="157">
        <f>F254+G254</f>
        <v>5000</v>
      </c>
      <c r="I254" s="385"/>
      <c r="J254" s="157">
        <f>H254+I254</f>
        <v>5000</v>
      </c>
      <c r="K254" s="331"/>
      <c r="L254" s="331"/>
    </row>
    <row r="255" spans="1:12" ht="17.25" customHeight="1" thickBot="1">
      <c r="A255" s="305">
        <v>15</v>
      </c>
      <c r="B255" s="132" t="s">
        <v>514</v>
      </c>
      <c r="C255" s="401" t="s">
        <v>391</v>
      </c>
      <c r="D255" s="297"/>
      <c r="E255" s="297"/>
      <c r="F255" s="434">
        <f>D255+E255</f>
        <v>0</v>
      </c>
      <c r="G255" s="410"/>
      <c r="H255" s="419">
        <f>F255+G255</f>
        <v>0</v>
      </c>
      <c r="I255" s="410"/>
      <c r="J255" s="419">
        <f>H255+I255</f>
        <v>0</v>
      </c>
      <c r="K255" s="331"/>
      <c r="L255" s="331"/>
    </row>
    <row r="256" spans="1:12" ht="17.25" customHeight="1" thickBot="1">
      <c r="A256" s="121">
        <v>16</v>
      </c>
      <c r="B256" s="122" t="s">
        <v>35</v>
      </c>
      <c r="C256" s="381" t="s">
        <v>63</v>
      </c>
      <c r="D256" s="141">
        <f>D257+D258+D260+D261+D262+D263+D266+D264+D265</f>
        <v>15251</v>
      </c>
      <c r="E256" s="141">
        <f>E257+E258+E260+E261+E262+E263+E266+E264+E265</f>
        <v>0</v>
      </c>
      <c r="F256" s="141">
        <f>F257+F258+F260+F261+F262+F263+F266+F264+F265</f>
        <v>15251</v>
      </c>
      <c r="G256" s="376">
        <f>G257+G258+G260+G261+G262+G263+G266</f>
        <v>0</v>
      </c>
      <c r="H256" s="416">
        <f>H257+H258+H260+H261+H262+H263+H266</f>
        <v>15251</v>
      </c>
      <c r="I256" s="376">
        <f>I257+I258+I260+I261+I262+I263+I266</f>
        <v>0</v>
      </c>
      <c r="J256" s="416">
        <f>J257+J258+J260+J261+J262+J263+J266</f>
        <v>15251</v>
      </c>
      <c r="K256" s="141">
        <f aca="true" t="shared" si="63" ref="K256:L258">K387+K504</f>
        <v>0</v>
      </c>
      <c r="L256" s="141">
        <f t="shared" si="63"/>
        <v>0</v>
      </c>
    </row>
    <row r="257" spans="1:12" ht="17.25" customHeight="1">
      <c r="A257" s="131">
        <v>17</v>
      </c>
      <c r="B257" s="135" t="s">
        <v>6</v>
      </c>
      <c r="C257" s="400" t="s">
        <v>392</v>
      </c>
      <c r="D257" s="140">
        <v>3678</v>
      </c>
      <c r="E257" s="140"/>
      <c r="F257" s="140">
        <f>D257+E257</f>
        <v>3678</v>
      </c>
      <c r="G257" s="140"/>
      <c r="H257" s="417">
        <f>F257+G257</f>
        <v>3678</v>
      </c>
      <c r="I257" s="140"/>
      <c r="J257" s="417">
        <f>H257+I257</f>
        <v>3678</v>
      </c>
      <c r="K257" s="140">
        <f t="shared" si="63"/>
        <v>0</v>
      </c>
      <c r="L257" s="140">
        <f t="shared" si="63"/>
        <v>0</v>
      </c>
    </row>
    <row r="258" spans="1:12" ht="17.25" customHeight="1">
      <c r="A258" s="330">
        <v>18</v>
      </c>
      <c r="B258" s="125" t="s">
        <v>13</v>
      </c>
      <c r="C258" s="383" t="s">
        <v>393</v>
      </c>
      <c r="D258" s="140">
        <v>2873</v>
      </c>
      <c r="E258" s="140"/>
      <c r="F258" s="140">
        <f aca="true" t="shared" si="64" ref="F258:F265">D258+E258</f>
        <v>2873</v>
      </c>
      <c r="G258" s="140"/>
      <c r="H258" s="417">
        <f>F258+G258</f>
        <v>2873</v>
      </c>
      <c r="I258" s="140"/>
      <c r="J258" s="417">
        <f>H258+I258</f>
        <v>2873</v>
      </c>
      <c r="K258" s="140">
        <f t="shared" si="63"/>
        <v>0</v>
      </c>
      <c r="L258" s="140">
        <f t="shared" si="63"/>
        <v>0</v>
      </c>
    </row>
    <row r="259" spans="1:12" ht="17.25" customHeight="1">
      <c r="A259" s="330">
        <v>19</v>
      </c>
      <c r="B259" s="135" t="s">
        <v>52</v>
      </c>
      <c r="C259" s="400" t="s">
        <v>517</v>
      </c>
      <c r="D259" s="140"/>
      <c r="E259" s="140"/>
      <c r="F259" s="140">
        <f t="shared" si="64"/>
        <v>0</v>
      </c>
      <c r="G259" s="140"/>
      <c r="H259" s="417"/>
      <c r="I259" s="140"/>
      <c r="J259" s="417"/>
      <c r="K259" s="140"/>
      <c r="L259" s="140"/>
    </row>
    <row r="260" spans="1:12" ht="17.25" customHeight="1">
      <c r="A260" s="330">
        <v>20</v>
      </c>
      <c r="B260" s="135" t="s">
        <v>53</v>
      </c>
      <c r="C260" s="400" t="s">
        <v>394</v>
      </c>
      <c r="D260" s="140"/>
      <c r="E260" s="140"/>
      <c r="F260" s="140">
        <f t="shared" si="64"/>
        <v>0</v>
      </c>
      <c r="G260" s="140"/>
      <c r="H260" s="417">
        <f>F260+G260</f>
        <v>0</v>
      </c>
      <c r="I260" s="140"/>
      <c r="J260" s="417">
        <f>H260+I260</f>
        <v>0</v>
      </c>
      <c r="K260" s="140">
        <f>K390+K507</f>
        <v>0</v>
      </c>
      <c r="L260" s="140">
        <f>L390+L507</f>
        <v>0</v>
      </c>
    </row>
    <row r="261" spans="1:12" ht="17.25" customHeight="1">
      <c r="A261" s="330">
        <v>21</v>
      </c>
      <c r="B261" s="135" t="s">
        <v>54</v>
      </c>
      <c r="C261" s="403" t="s">
        <v>395</v>
      </c>
      <c r="D261" s="140"/>
      <c r="E261" s="140"/>
      <c r="F261" s="140">
        <f t="shared" si="64"/>
        <v>0</v>
      </c>
      <c r="G261" s="140"/>
      <c r="H261" s="417">
        <f>F261+G261</f>
        <v>0</v>
      </c>
      <c r="I261" s="140"/>
      <c r="J261" s="417">
        <f>H261+I261</f>
        <v>0</v>
      </c>
      <c r="K261" s="140"/>
      <c r="L261" s="140"/>
    </row>
    <row r="262" spans="1:12" ht="17.25" customHeight="1">
      <c r="A262" s="330">
        <v>22</v>
      </c>
      <c r="B262" s="135" t="s">
        <v>55</v>
      </c>
      <c r="C262" s="384" t="s">
        <v>69</v>
      </c>
      <c r="D262" s="140">
        <v>400</v>
      </c>
      <c r="E262" s="140"/>
      <c r="F262" s="140">
        <f t="shared" si="64"/>
        <v>400</v>
      </c>
      <c r="G262" s="140"/>
      <c r="H262" s="417">
        <f>F262+G262</f>
        <v>400</v>
      </c>
      <c r="I262" s="140"/>
      <c r="J262" s="417">
        <f>H262+I262</f>
        <v>400</v>
      </c>
      <c r="K262" s="140"/>
      <c r="L262" s="140"/>
    </row>
    <row r="263" spans="1:14" ht="17.25" customHeight="1">
      <c r="A263" s="137">
        <v>23</v>
      </c>
      <c r="B263" s="125" t="s">
        <v>57</v>
      </c>
      <c r="C263" s="383" t="s">
        <v>67</v>
      </c>
      <c r="D263" s="140">
        <v>3300</v>
      </c>
      <c r="E263" s="140"/>
      <c r="F263" s="140">
        <f t="shared" si="64"/>
        <v>3300</v>
      </c>
      <c r="G263" s="140"/>
      <c r="H263" s="417">
        <f>F263+G263</f>
        <v>3300</v>
      </c>
      <c r="I263" s="140"/>
      <c r="J263" s="417">
        <f>H263+I263</f>
        <v>3300</v>
      </c>
      <c r="K263" s="140">
        <f>K392+K509</f>
        <v>0</v>
      </c>
      <c r="L263" s="140">
        <f>L392+L509</f>
        <v>0</v>
      </c>
      <c r="N263" s="117" t="s">
        <v>519</v>
      </c>
    </row>
    <row r="264" spans="1:12" ht="17.25" customHeight="1">
      <c r="A264" s="137">
        <v>24</v>
      </c>
      <c r="B264" s="125" t="s">
        <v>59</v>
      </c>
      <c r="C264" s="383" t="s">
        <v>518</v>
      </c>
      <c r="D264" s="140"/>
      <c r="E264" s="140"/>
      <c r="F264" s="140">
        <f t="shared" si="64"/>
        <v>0</v>
      </c>
      <c r="G264" s="377"/>
      <c r="H264" s="418"/>
      <c r="I264" s="377"/>
      <c r="J264" s="418"/>
      <c r="K264" s="140"/>
      <c r="L264" s="140"/>
    </row>
    <row r="265" spans="1:12" ht="17.25" customHeight="1">
      <c r="A265" s="137">
        <v>25</v>
      </c>
      <c r="B265" s="125" t="s">
        <v>60</v>
      </c>
      <c r="C265" s="383" t="s">
        <v>520</v>
      </c>
      <c r="D265" s="140"/>
      <c r="E265" s="140"/>
      <c r="F265" s="140">
        <f t="shared" si="64"/>
        <v>0</v>
      </c>
      <c r="G265" s="377"/>
      <c r="H265" s="418"/>
      <c r="I265" s="377"/>
      <c r="J265" s="418"/>
      <c r="K265" s="140"/>
      <c r="L265" s="140"/>
    </row>
    <row r="266" spans="1:12" ht="17.25" customHeight="1">
      <c r="A266" s="330">
        <v>26</v>
      </c>
      <c r="B266" s="125" t="s">
        <v>62</v>
      </c>
      <c r="C266" s="383" t="s">
        <v>396</v>
      </c>
      <c r="D266" s="140">
        <f aca="true" t="shared" si="65" ref="D266:J266">D267+D268+D269</f>
        <v>5000</v>
      </c>
      <c r="E266" s="140">
        <f t="shared" si="65"/>
        <v>0</v>
      </c>
      <c r="F266" s="140">
        <f t="shared" si="65"/>
        <v>5000</v>
      </c>
      <c r="G266" s="377">
        <f t="shared" si="65"/>
        <v>0</v>
      </c>
      <c r="H266" s="418">
        <f t="shared" si="65"/>
        <v>5000</v>
      </c>
      <c r="I266" s="377">
        <f t="shared" si="65"/>
        <v>0</v>
      </c>
      <c r="J266" s="418">
        <f t="shared" si="65"/>
        <v>5000</v>
      </c>
      <c r="K266" s="140"/>
      <c r="L266" s="140"/>
    </row>
    <row r="267" spans="1:12" ht="17.25" customHeight="1">
      <c r="A267" s="330">
        <v>27</v>
      </c>
      <c r="B267" s="125" t="s">
        <v>515</v>
      </c>
      <c r="C267" s="383" t="s">
        <v>390</v>
      </c>
      <c r="D267" s="140"/>
      <c r="E267" s="140"/>
      <c r="F267" s="140">
        <f>D267+E267</f>
        <v>0</v>
      </c>
      <c r="G267" s="140"/>
      <c r="H267" s="417">
        <f>G267+F267</f>
        <v>0</v>
      </c>
      <c r="I267" s="140"/>
      <c r="J267" s="417">
        <f>I267+H267</f>
        <v>0</v>
      </c>
      <c r="K267" s="140"/>
      <c r="L267" s="140"/>
    </row>
    <row r="268" spans="1:12" ht="17.25" customHeight="1">
      <c r="A268" s="330">
        <v>28</v>
      </c>
      <c r="B268" s="125" t="s">
        <v>516</v>
      </c>
      <c r="C268" s="383" t="s">
        <v>72</v>
      </c>
      <c r="D268" s="140">
        <v>5000</v>
      </c>
      <c r="E268" s="140"/>
      <c r="F268" s="140">
        <f>D268+E268</f>
        <v>5000</v>
      </c>
      <c r="G268" s="140"/>
      <c r="H268" s="417">
        <f>G268+F268</f>
        <v>5000</v>
      </c>
      <c r="I268" s="140"/>
      <c r="J268" s="417">
        <f>I268+H268</f>
        <v>5000</v>
      </c>
      <c r="K268" s="140"/>
      <c r="L268" s="140"/>
    </row>
    <row r="269" spans="1:14" ht="17.25" customHeight="1" thickBot="1">
      <c r="A269" s="305">
        <v>29</v>
      </c>
      <c r="B269" s="132" t="s">
        <v>514</v>
      </c>
      <c r="C269" s="401" t="s">
        <v>391</v>
      </c>
      <c r="D269" s="331"/>
      <c r="E269" s="331"/>
      <c r="F269" s="140">
        <f>D269+E269</f>
        <v>0</v>
      </c>
      <c r="G269" s="140">
        <f>G395+G512</f>
        <v>0</v>
      </c>
      <c r="H269" s="417">
        <f>G269+F269</f>
        <v>0</v>
      </c>
      <c r="I269" s="140">
        <f>I395+I512</f>
        <v>0</v>
      </c>
      <c r="J269" s="417">
        <f>I269+H269</f>
        <v>0</v>
      </c>
      <c r="K269" s="140">
        <f>K393+K510</f>
        <v>0</v>
      </c>
      <c r="L269" s="140">
        <f>L393+L510</f>
        <v>0</v>
      </c>
      <c r="N269" s="134"/>
    </row>
    <row r="270" spans="1:14" ht="17.25" customHeight="1" thickBot="1">
      <c r="A270" s="323">
        <v>30</v>
      </c>
      <c r="B270" s="348" t="s">
        <v>407</v>
      </c>
      <c r="C270" s="323" t="s">
        <v>397</v>
      </c>
      <c r="D270" s="141">
        <f aca="true" t="shared" si="66" ref="D270:J270">D256+D241</f>
        <v>223718</v>
      </c>
      <c r="E270" s="141">
        <f>E256+E241</f>
        <v>3159</v>
      </c>
      <c r="F270" s="141">
        <f>F256+F241</f>
        <v>226877</v>
      </c>
      <c r="G270" s="376">
        <f t="shared" si="66"/>
        <v>350</v>
      </c>
      <c r="H270" s="416">
        <f t="shared" si="66"/>
        <v>227227</v>
      </c>
      <c r="I270" s="376">
        <f t="shared" si="66"/>
        <v>16</v>
      </c>
      <c r="J270" s="416">
        <f t="shared" si="66"/>
        <v>227243</v>
      </c>
      <c r="K270" s="331"/>
      <c r="L270" s="331"/>
      <c r="N270" s="134"/>
    </row>
    <row r="271" spans="1:12" s="124" customFormat="1" ht="30" customHeight="1" thickBot="1">
      <c r="A271" s="121">
        <v>31</v>
      </c>
      <c r="B271" s="122" t="s">
        <v>408</v>
      </c>
      <c r="C271" s="402" t="s">
        <v>398</v>
      </c>
      <c r="D271" s="141">
        <f>D272+D275+D282+D283</f>
        <v>0</v>
      </c>
      <c r="E271" s="141">
        <f>E272+E275+E282+E283</f>
        <v>0</v>
      </c>
      <c r="F271" s="141">
        <f>F272+F275+F282+F283</f>
        <v>0</v>
      </c>
      <c r="G271" s="141">
        <v>0</v>
      </c>
      <c r="H271" s="420">
        <v>0</v>
      </c>
      <c r="I271" s="141">
        <v>0</v>
      </c>
      <c r="J271" s="420">
        <v>0</v>
      </c>
      <c r="K271" s="141">
        <f>K410+K527</f>
        <v>0</v>
      </c>
      <c r="L271" s="141">
        <f>L410+L527</f>
        <v>0</v>
      </c>
    </row>
    <row r="272" spans="1:12" s="124" customFormat="1" ht="17.25" customHeight="1" thickBot="1">
      <c r="A272" s="121">
        <v>32</v>
      </c>
      <c r="B272" s="122" t="s">
        <v>4</v>
      </c>
      <c r="C272" s="381" t="s">
        <v>299</v>
      </c>
      <c r="D272" s="141">
        <f aca="true" t="shared" si="67" ref="D272:J272">D273+D274</f>
        <v>0</v>
      </c>
      <c r="E272" s="141">
        <f t="shared" si="67"/>
        <v>0</v>
      </c>
      <c r="F272" s="141">
        <f t="shared" si="67"/>
        <v>0</v>
      </c>
      <c r="G272" s="376">
        <f t="shared" si="67"/>
        <v>0</v>
      </c>
      <c r="H272" s="416">
        <f t="shared" si="67"/>
        <v>0</v>
      </c>
      <c r="I272" s="376">
        <f t="shared" si="67"/>
        <v>0</v>
      </c>
      <c r="J272" s="416">
        <f t="shared" si="67"/>
        <v>0</v>
      </c>
      <c r="K272" s="141"/>
      <c r="L272" s="141"/>
    </row>
    <row r="273" spans="1:12" ht="17.25" customHeight="1" thickBot="1">
      <c r="A273" s="332">
        <v>33</v>
      </c>
      <c r="B273" s="225" t="s">
        <v>6</v>
      </c>
      <c r="C273" s="408" t="s">
        <v>300</v>
      </c>
      <c r="D273" s="437"/>
      <c r="E273" s="437"/>
      <c r="F273" s="437">
        <f>D273+E273</f>
        <v>0</v>
      </c>
      <c r="G273" s="411"/>
      <c r="H273" s="421"/>
      <c r="I273" s="411"/>
      <c r="J273" s="421"/>
      <c r="K273" s="304"/>
      <c r="L273" s="304"/>
    </row>
    <row r="274" spans="1:12" ht="17.25" customHeight="1" thickBot="1">
      <c r="A274" s="305">
        <v>34</v>
      </c>
      <c r="B274" s="132" t="s">
        <v>13</v>
      </c>
      <c r="C274" s="401" t="s">
        <v>301</v>
      </c>
      <c r="D274" s="297"/>
      <c r="E274" s="297"/>
      <c r="F274" s="437">
        <f>D274+E274</f>
        <v>0</v>
      </c>
      <c r="G274" s="410"/>
      <c r="H274" s="422"/>
      <c r="I274" s="410"/>
      <c r="J274" s="422"/>
      <c r="K274" s="304"/>
      <c r="L274" s="304"/>
    </row>
    <row r="275" spans="1:12" ht="17.25" customHeight="1" thickBot="1">
      <c r="A275" s="121">
        <v>35</v>
      </c>
      <c r="B275" s="122" t="s">
        <v>35</v>
      </c>
      <c r="C275" s="381" t="s">
        <v>406</v>
      </c>
      <c r="D275" s="141">
        <f>D276+D279</f>
        <v>0</v>
      </c>
      <c r="E275" s="141">
        <f>E276+E279</f>
        <v>0</v>
      </c>
      <c r="F275" s="141">
        <f>F276+F279</f>
        <v>0</v>
      </c>
      <c r="G275" s="376">
        <f>G276+G281</f>
        <v>0</v>
      </c>
      <c r="H275" s="416">
        <f>H276+H281</f>
        <v>0</v>
      </c>
      <c r="I275" s="376">
        <f>I276+I281</f>
        <v>0</v>
      </c>
      <c r="J275" s="416">
        <f>J276+J281</f>
        <v>0</v>
      </c>
      <c r="K275" s="141">
        <f>K399+K516</f>
        <v>0</v>
      </c>
      <c r="L275" s="141">
        <f>L399+L516</f>
        <v>0</v>
      </c>
    </row>
    <row r="276" spans="1:12" s="124" customFormat="1" ht="17.25" customHeight="1">
      <c r="A276" s="339">
        <v>36</v>
      </c>
      <c r="B276" s="227" t="s">
        <v>6</v>
      </c>
      <c r="C276" s="382" t="s">
        <v>297</v>
      </c>
      <c r="D276" s="334">
        <f aca="true" t="shared" si="68" ref="D276:J276">D277+D278</f>
        <v>0</v>
      </c>
      <c r="E276" s="334">
        <f t="shared" si="68"/>
        <v>0</v>
      </c>
      <c r="F276" s="334">
        <f t="shared" si="68"/>
        <v>0</v>
      </c>
      <c r="G276" s="378">
        <f t="shared" si="68"/>
        <v>0</v>
      </c>
      <c r="H276" s="423">
        <f t="shared" si="68"/>
        <v>0</v>
      </c>
      <c r="I276" s="378">
        <f t="shared" si="68"/>
        <v>0</v>
      </c>
      <c r="J276" s="423">
        <f t="shared" si="68"/>
        <v>0</v>
      </c>
      <c r="K276" s="334">
        <f>K400+K517</f>
        <v>0</v>
      </c>
      <c r="L276" s="334">
        <f>L400+L517</f>
        <v>0</v>
      </c>
    </row>
    <row r="277" spans="1:12" ht="17.25" customHeight="1">
      <c r="A277" s="330">
        <v>37</v>
      </c>
      <c r="B277" s="125" t="s">
        <v>7</v>
      </c>
      <c r="C277" s="383" t="s">
        <v>399</v>
      </c>
      <c r="D277" s="434"/>
      <c r="E277" s="434"/>
      <c r="F277" s="434">
        <f>D277+E277</f>
        <v>0</v>
      </c>
      <c r="G277" s="385"/>
      <c r="H277" s="424"/>
      <c r="I277" s="385"/>
      <c r="J277" s="424"/>
      <c r="K277" s="331"/>
      <c r="L277" s="331"/>
    </row>
    <row r="278" spans="1:12" ht="17.25" customHeight="1">
      <c r="A278" s="330">
        <v>38</v>
      </c>
      <c r="B278" s="125" t="s">
        <v>8</v>
      </c>
      <c r="C278" s="383" t="s">
        <v>400</v>
      </c>
      <c r="D278" s="434"/>
      <c r="E278" s="434"/>
      <c r="F278" s="434">
        <f>D278+E278</f>
        <v>0</v>
      </c>
      <c r="G278" s="385"/>
      <c r="H278" s="424"/>
      <c r="I278" s="385"/>
      <c r="J278" s="424"/>
      <c r="K278" s="331"/>
      <c r="L278" s="331"/>
    </row>
    <row r="279" spans="1:12" s="124" customFormat="1" ht="17.25" customHeight="1">
      <c r="A279" s="127">
        <v>39</v>
      </c>
      <c r="B279" s="338" t="s">
        <v>13</v>
      </c>
      <c r="C279" s="409" t="s">
        <v>298</v>
      </c>
      <c r="D279" s="435">
        <f aca="true" t="shared" si="69" ref="D279:J279">D280+D281</f>
        <v>0</v>
      </c>
      <c r="E279" s="435">
        <f t="shared" si="69"/>
        <v>0</v>
      </c>
      <c r="F279" s="435">
        <f t="shared" si="69"/>
        <v>0</v>
      </c>
      <c r="G279" s="379">
        <f t="shared" si="69"/>
        <v>0</v>
      </c>
      <c r="H279" s="425">
        <f t="shared" si="69"/>
        <v>0</v>
      </c>
      <c r="I279" s="379">
        <f t="shared" si="69"/>
        <v>0</v>
      </c>
      <c r="J279" s="425">
        <f t="shared" si="69"/>
        <v>0</v>
      </c>
      <c r="K279" s="335"/>
      <c r="L279" s="335"/>
    </row>
    <row r="280" spans="1:12" ht="17.25" customHeight="1">
      <c r="A280" s="330">
        <v>40</v>
      </c>
      <c r="B280" s="125" t="s">
        <v>15</v>
      </c>
      <c r="C280" s="383" t="s">
        <v>399</v>
      </c>
      <c r="D280" s="434"/>
      <c r="E280" s="434"/>
      <c r="F280" s="434">
        <f>D280+E280</f>
        <v>0</v>
      </c>
      <c r="G280" s="331"/>
      <c r="H280" s="426"/>
      <c r="I280" s="331"/>
      <c r="J280" s="426"/>
      <c r="K280" s="331"/>
      <c r="L280" s="331"/>
    </row>
    <row r="281" spans="1:12" ht="17.25" customHeight="1" thickBot="1">
      <c r="A281" s="305">
        <v>41</v>
      </c>
      <c r="B281" s="125" t="s">
        <v>401</v>
      </c>
      <c r="C281" s="383" t="s">
        <v>400</v>
      </c>
      <c r="D281" s="297"/>
      <c r="E281" s="297"/>
      <c r="F281" s="434">
        <f>D281+E281</f>
        <v>0</v>
      </c>
      <c r="G281" s="297"/>
      <c r="H281" s="422"/>
      <c r="I281" s="297"/>
      <c r="J281" s="422"/>
      <c r="K281" s="297">
        <f>K401+K518</f>
        <v>0</v>
      </c>
      <c r="L281" s="297">
        <f>L401+L518</f>
        <v>0</v>
      </c>
    </row>
    <row r="282" spans="1:12" ht="17.25" customHeight="1" thickBot="1">
      <c r="A282" s="121">
        <v>42</v>
      </c>
      <c r="B282" s="122" t="s">
        <v>38</v>
      </c>
      <c r="C282" s="381" t="s">
        <v>402</v>
      </c>
      <c r="D282" s="141"/>
      <c r="E282" s="141"/>
      <c r="F282" s="141"/>
      <c r="G282" s="376">
        <v>0</v>
      </c>
      <c r="H282" s="416">
        <v>0</v>
      </c>
      <c r="I282" s="376">
        <v>0</v>
      </c>
      <c r="J282" s="416">
        <v>0</v>
      </c>
      <c r="K282" s="333"/>
      <c r="L282" s="333"/>
    </row>
    <row r="283" spans="1:12" ht="17.25" customHeight="1" thickBot="1">
      <c r="A283" s="121">
        <v>43</v>
      </c>
      <c r="B283" s="122" t="s">
        <v>521</v>
      </c>
      <c r="C283" s="381" t="s">
        <v>522</v>
      </c>
      <c r="D283" s="240"/>
      <c r="E283" s="240"/>
      <c r="F283" s="240"/>
      <c r="G283" s="501"/>
      <c r="H283" s="502"/>
      <c r="I283" s="501"/>
      <c r="J283" s="502"/>
      <c r="K283" s="333"/>
      <c r="L283" s="333"/>
    </row>
    <row r="284" spans="1:12" s="115" customFormat="1" ht="17.25" customHeight="1" thickBot="1">
      <c r="A284" s="121">
        <v>44</v>
      </c>
      <c r="B284" s="122"/>
      <c r="C284" s="381" t="s">
        <v>423</v>
      </c>
      <c r="D284" s="436">
        <f>D272+D275+D282+D283</f>
        <v>0</v>
      </c>
      <c r="E284" s="436">
        <f>E272+E275+E282+E283</f>
        <v>0</v>
      </c>
      <c r="F284" s="436">
        <f>F272+F275+F282+F283</f>
        <v>0</v>
      </c>
      <c r="G284" s="380">
        <f>G272+G275+G282</f>
        <v>0</v>
      </c>
      <c r="H284" s="427">
        <f>H272+H275+H282</f>
        <v>0</v>
      </c>
      <c r="I284" s="380">
        <f>I272+I275+I282</f>
        <v>0</v>
      </c>
      <c r="J284" s="427">
        <f>J272+J275+J282</f>
        <v>0</v>
      </c>
      <c r="K284" s="240"/>
      <c r="L284" s="241"/>
    </row>
    <row r="285" spans="1:12" ht="17.25" customHeight="1" hidden="1" thickBot="1">
      <c r="A285" s="266">
        <v>24</v>
      </c>
      <c r="B285" s="122" t="s">
        <v>42</v>
      </c>
      <c r="C285" s="381" t="s">
        <v>215</v>
      </c>
      <c r="D285" s="436">
        <f>D403+D520</f>
        <v>0</v>
      </c>
      <c r="E285" s="436">
        <f>E403+E520</f>
        <v>0</v>
      </c>
      <c r="F285" s="436">
        <f>F403+F520</f>
        <v>0</v>
      </c>
      <c r="G285" s="141" t="e">
        <f>G241+G256+#REF!+G271+G275</f>
        <v>#REF!</v>
      </c>
      <c r="H285" s="420" t="e">
        <f>H241+H256+#REF!+H271+H275</f>
        <v>#REF!</v>
      </c>
      <c r="I285" s="141" t="e">
        <f>I241+I256+#REF!+I271+I275</f>
        <v>#REF!</v>
      </c>
      <c r="J285" s="420" t="e">
        <f>J241+J256+#REF!+J271+J275</f>
        <v>#REF!</v>
      </c>
      <c r="K285" s="141" t="e">
        <f>K241+K256+#REF!+K271+K275</f>
        <v>#REF!</v>
      </c>
      <c r="L285" s="141" t="e">
        <f>L241+L256+#REF!+L271+L275</f>
        <v>#REF!</v>
      </c>
    </row>
    <row r="286" spans="1:12" ht="17.25" customHeight="1" thickBot="1">
      <c r="A286" s="121">
        <v>45</v>
      </c>
      <c r="B286" s="639" t="s">
        <v>403</v>
      </c>
      <c r="C286" s="640"/>
      <c r="D286" s="436">
        <f aca="true" t="shared" si="70" ref="D286:J286">D270+D284</f>
        <v>223718</v>
      </c>
      <c r="E286" s="436">
        <f t="shared" si="70"/>
        <v>3159</v>
      </c>
      <c r="F286" s="436">
        <f t="shared" si="70"/>
        <v>226877</v>
      </c>
      <c r="G286" s="380">
        <f t="shared" si="70"/>
        <v>350</v>
      </c>
      <c r="H286" s="427">
        <f t="shared" si="70"/>
        <v>227227</v>
      </c>
      <c r="I286" s="380">
        <f t="shared" si="70"/>
        <v>16</v>
      </c>
      <c r="J286" s="427">
        <f t="shared" si="70"/>
        <v>227243</v>
      </c>
      <c r="K286" s="141" t="e">
        <f>K242+K257+#REF!+K275+K276</f>
        <v>#REF!</v>
      </c>
      <c r="L286" s="141" t="e">
        <f>L242+L257+#REF!+L275+L276</f>
        <v>#REF!</v>
      </c>
    </row>
    <row r="287" spans="1:12" ht="17.25" customHeight="1" thickBot="1">
      <c r="A287" s="539"/>
      <c r="B287" s="540"/>
      <c r="C287" s="541" t="s">
        <v>564</v>
      </c>
      <c r="D287" s="296">
        <v>57070</v>
      </c>
      <c r="E287" s="296">
        <v>416</v>
      </c>
      <c r="F287" s="296">
        <f>D287+E287</f>
        <v>57486</v>
      </c>
      <c r="G287" s="143"/>
      <c r="H287" s="412"/>
      <c r="I287" s="143"/>
      <c r="J287" s="412"/>
      <c r="K287" s="143"/>
      <c r="L287" s="143"/>
    </row>
    <row r="288" spans="1:12" ht="17.25" customHeight="1" thickBot="1">
      <c r="A288" s="539"/>
      <c r="B288" s="540"/>
      <c r="C288" s="541" t="s">
        <v>565</v>
      </c>
      <c r="D288" s="296">
        <f>D286+D287</f>
        <v>280788</v>
      </c>
      <c r="E288" s="296">
        <f>E286+E287</f>
        <v>3575</v>
      </c>
      <c r="F288" s="296">
        <f>F286+F287</f>
        <v>284363</v>
      </c>
      <c r="G288" s="143"/>
      <c r="H288" s="412"/>
      <c r="I288" s="143"/>
      <c r="J288" s="412"/>
      <c r="K288" s="143"/>
      <c r="L288" s="143"/>
    </row>
    <row r="289" spans="2:12" ht="17.25" customHeight="1">
      <c r="B289" s="336"/>
      <c r="C289" s="143"/>
      <c r="D289" s="538"/>
      <c r="E289" s="538"/>
      <c r="F289" s="538"/>
      <c r="G289" s="143"/>
      <c r="H289" s="412"/>
      <c r="I289" s="143"/>
      <c r="J289" s="412"/>
      <c r="K289" s="143"/>
      <c r="L289" s="143"/>
    </row>
    <row r="290" spans="1:12" ht="17.25" customHeight="1">
      <c r="A290" s="117" t="s">
        <v>434</v>
      </c>
      <c r="B290" s="119"/>
      <c r="C290" s="118"/>
      <c r="D290" s="118"/>
      <c r="E290" s="118"/>
      <c r="F290" s="118"/>
      <c r="G290" s="118"/>
      <c r="H290" s="413"/>
      <c r="I290" s="118"/>
      <c r="J290" s="413"/>
      <c r="K290" s="118"/>
      <c r="L290" s="118"/>
    </row>
    <row r="291" ht="17.25" customHeight="1">
      <c r="A291" s="117" t="s">
        <v>600</v>
      </c>
    </row>
    <row r="292" spans="1:12" ht="17.25" customHeight="1">
      <c r="A292" s="118"/>
      <c r="B292" s="119"/>
      <c r="C292" s="118"/>
      <c r="D292" s="118"/>
      <c r="E292" s="118"/>
      <c r="F292" s="118"/>
      <c r="G292" s="118"/>
      <c r="H292" s="413"/>
      <c r="I292" s="118"/>
      <c r="J292" s="413"/>
      <c r="K292" s="118"/>
      <c r="L292" s="118"/>
    </row>
    <row r="293" spans="1:10" ht="17.25" customHeight="1">
      <c r="A293" s="646" t="s">
        <v>523</v>
      </c>
      <c r="B293" s="646"/>
      <c r="C293" s="646"/>
      <c r="D293" s="646"/>
      <c r="E293" s="651"/>
      <c r="F293" s="651"/>
      <c r="G293" s="651"/>
      <c r="H293" s="651"/>
      <c r="I293" s="651"/>
      <c r="J293" s="117"/>
    </row>
    <row r="294" spans="1:12" ht="17.25" customHeight="1">
      <c r="A294" s="118"/>
      <c r="B294" s="119"/>
      <c r="C294" s="120"/>
      <c r="D294" s="120"/>
      <c r="E294" s="120"/>
      <c r="F294" s="120"/>
      <c r="G294" s="120"/>
      <c r="H294" s="413"/>
      <c r="I294" s="120"/>
      <c r="J294" s="413"/>
      <c r="K294" s="120"/>
      <c r="L294" s="120"/>
    </row>
    <row r="295" spans="1:10" ht="17.25" customHeight="1" thickBot="1">
      <c r="A295" s="647" t="s">
        <v>0</v>
      </c>
      <c r="B295" s="647"/>
      <c r="C295" s="647"/>
      <c r="D295" s="647"/>
      <c r="E295" s="648"/>
      <c r="F295" s="648"/>
      <c r="G295" s="649"/>
      <c r="H295" s="649"/>
      <c r="I295" s="649"/>
      <c r="J295" s="117"/>
    </row>
    <row r="296" spans="1:12" ht="17.25" customHeight="1" thickBot="1">
      <c r="A296" s="289" t="s">
        <v>1</v>
      </c>
      <c r="B296" s="290"/>
      <c r="C296" s="397" t="s">
        <v>2</v>
      </c>
      <c r="D296" s="116" t="s">
        <v>3</v>
      </c>
      <c r="E296" s="116" t="s">
        <v>602</v>
      </c>
      <c r="F296" s="116" t="s">
        <v>603</v>
      </c>
      <c r="G296" s="116" t="s">
        <v>192</v>
      </c>
      <c r="H296" s="414" t="s">
        <v>185</v>
      </c>
      <c r="I296" s="116" t="s">
        <v>193</v>
      </c>
      <c r="J296" s="414" t="s">
        <v>185</v>
      </c>
      <c r="K296" s="116" t="s">
        <v>204</v>
      </c>
      <c r="L296" s="116" t="s">
        <v>185</v>
      </c>
    </row>
    <row r="297" spans="1:12" s="124" customFormat="1" ht="17.25" customHeight="1" thickBot="1">
      <c r="A297" s="121">
        <v>1</v>
      </c>
      <c r="B297" s="122" t="s">
        <v>4</v>
      </c>
      <c r="C297" s="381" t="s">
        <v>5</v>
      </c>
      <c r="D297" s="123">
        <f>D298+D308+D323+D324+D331+D342</f>
        <v>270</v>
      </c>
      <c r="E297" s="123">
        <f>E298+E308+E323+E324+E331+E342</f>
        <v>0</v>
      </c>
      <c r="F297" s="123">
        <f>F298+F308+F323+F324+F331+F342</f>
        <v>270</v>
      </c>
      <c r="G297" s="371">
        <f>G432+G570</f>
        <v>350</v>
      </c>
      <c r="H297" s="371">
        <f>H432+H570</f>
        <v>58106</v>
      </c>
      <c r="I297" s="371">
        <f>I432+I570</f>
        <v>16</v>
      </c>
      <c r="J297" s="371">
        <f>J432+J570</f>
        <v>58122</v>
      </c>
      <c r="K297" s="123">
        <f>K298+K308</f>
        <v>0</v>
      </c>
      <c r="L297" s="123">
        <f>L298+L308</f>
        <v>0</v>
      </c>
    </row>
    <row r="298" spans="1:12" ht="17.25" customHeight="1" thickBot="1">
      <c r="A298" s="344">
        <v>2</v>
      </c>
      <c r="B298" s="142" t="s">
        <v>6</v>
      </c>
      <c r="C298" s="602" t="s">
        <v>375</v>
      </c>
      <c r="D298" s="573">
        <f>D299+D300+D301+D302+D303+D304+D305+D306+D307</f>
        <v>200</v>
      </c>
      <c r="E298" s="573">
        <f>E299+E300+E301+E302+E303+E304+E305+E306+E307</f>
        <v>0</v>
      </c>
      <c r="F298" s="573">
        <f>F299+F300+F301+F302+F303+F304+F305+F306+F307</f>
        <v>200</v>
      </c>
      <c r="G298" s="371">
        <f aca="true" t="shared" si="71" ref="G298:J307">G435+G571</f>
        <v>0</v>
      </c>
      <c r="H298" s="371">
        <f t="shared" si="71"/>
        <v>0</v>
      </c>
      <c r="I298" s="371">
        <f t="shared" si="71"/>
        <v>0</v>
      </c>
      <c r="J298" s="371">
        <f t="shared" si="71"/>
        <v>0</v>
      </c>
      <c r="K298" s="228">
        <f aca="true" t="shared" si="72" ref="K298:L307">K435+K571</f>
        <v>0</v>
      </c>
      <c r="L298" s="228">
        <f t="shared" si="72"/>
        <v>0</v>
      </c>
    </row>
    <row r="299" spans="1:12" ht="17.25" customHeight="1">
      <c r="A299" s="131">
        <v>3</v>
      </c>
      <c r="B299" s="135" t="s">
        <v>7</v>
      </c>
      <c r="C299" s="492" t="s">
        <v>464</v>
      </c>
      <c r="D299" s="126"/>
      <c r="E299" s="126"/>
      <c r="F299" s="126">
        <f>D299+E299</f>
        <v>0</v>
      </c>
      <c r="G299" s="375">
        <f t="shared" si="71"/>
        <v>0</v>
      </c>
      <c r="H299" s="375">
        <f t="shared" si="71"/>
        <v>0</v>
      </c>
      <c r="I299" s="375">
        <f t="shared" si="71"/>
        <v>0</v>
      </c>
      <c r="J299" s="375">
        <f t="shared" si="71"/>
        <v>0</v>
      </c>
      <c r="K299" s="126">
        <f t="shared" si="72"/>
        <v>0</v>
      </c>
      <c r="L299" s="126">
        <f t="shared" si="72"/>
        <v>0</v>
      </c>
    </row>
    <row r="300" spans="1:12" ht="17.25" customHeight="1">
      <c r="A300" s="330">
        <v>4</v>
      </c>
      <c r="B300" s="125" t="s">
        <v>421</v>
      </c>
      <c r="C300" s="398" t="s">
        <v>465</v>
      </c>
      <c r="D300" s="126"/>
      <c r="E300" s="126"/>
      <c r="F300" s="126">
        <f aca="true" t="shared" si="73" ref="F300:F307">D300+E300</f>
        <v>0</v>
      </c>
      <c r="G300" s="372">
        <f t="shared" si="71"/>
        <v>0</v>
      </c>
      <c r="H300" s="372">
        <f t="shared" si="71"/>
        <v>0</v>
      </c>
      <c r="I300" s="372">
        <f t="shared" si="71"/>
        <v>0</v>
      </c>
      <c r="J300" s="372">
        <f t="shared" si="71"/>
        <v>0</v>
      </c>
      <c r="K300" s="126">
        <f t="shared" si="72"/>
        <v>0</v>
      </c>
      <c r="L300" s="126">
        <f t="shared" si="72"/>
        <v>0</v>
      </c>
    </row>
    <row r="301" spans="1:12" ht="17.25" customHeight="1">
      <c r="A301" s="330">
        <v>5</v>
      </c>
      <c r="B301" s="125" t="s">
        <v>11</v>
      </c>
      <c r="C301" s="383" t="s">
        <v>466</v>
      </c>
      <c r="D301" s="126"/>
      <c r="E301" s="126"/>
      <c r="F301" s="126">
        <f t="shared" si="73"/>
        <v>0</v>
      </c>
      <c r="G301" s="372">
        <f t="shared" si="71"/>
        <v>0</v>
      </c>
      <c r="H301" s="372">
        <f t="shared" si="71"/>
        <v>0</v>
      </c>
      <c r="I301" s="372">
        <f t="shared" si="71"/>
        <v>0</v>
      </c>
      <c r="J301" s="372">
        <f t="shared" si="71"/>
        <v>0</v>
      </c>
      <c r="K301" s="126">
        <f t="shared" si="72"/>
        <v>0</v>
      </c>
      <c r="L301" s="126">
        <f t="shared" si="72"/>
        <v>0</v>
      </c>
    </row>
    <row r="302" spans="1:12" ht="17.25" customHeight="1">
      <c r="A302" s="330">
        <v>6</v>
      </c>
      <c r="B302" s="125" t="s">
        <v>12</v>
      </c>
      <c r="C302" s="383" t="s">
        <v>9</v>
      </c>
      <c r="D302" s="126"/>
      <c r="E302" s="126"/>
      <c r="F302" s="126">
        <f t="shared" si="73"/>
        <v>0</v>
      </c>
      <c r="G302" s="372">
        <f t="shared" si="71"/>
        <v>0</v>
      </c>
      <c r="H302" s="372">
        <f t="shared" si="71"/>
        <v>0</v>
      </c>
      <c r="I302" s="372">
        <f t="shared" si="71"/>
        <v>0</v>
      </c>
      <c r="J302" s="372">
        <f t="shared" si="71"/>
        <v>0</v>
      </c>
      <c r="K302" s="126">
        <f t="shared" si="72"/>
        <v>0</v>
      </c>
      <c r="L302" s="126">
        <f t="shared" si="72"/>
        <v>0</v>
      </c>
    </row>
    <row r="303" spans="1:12" ht="17.25" customHeight="1">
      <c r="A303" s="330">
        <v>7</v>
      </c>
      <c r="B303" s="125" t="s">
        <v>467</v>
      </c>
      <c r="C303" s="398" t="s">
        <v>10</v>
      </c>
      <c r="D303" s="126"/>
      <c r="E303" s="126"/>
      <c r="F303" s="126">
        <f t="shared" si="73"/>
        <v>0</v>
      </c>
      <c r="G303" s="372">
        <f t="shared" si="71"/>
        <v>0</v>
      </c>
      <c r="H303" s="372">
        <f t="shared" si="71"/>
        <v>0</v>
      </c>
      <c r="I303" s="372">
        <f t="shared" si="71"/>
        <v>0</v>
      </c>
      <c r="J303" s="372">
        <f t="shared" si="71"/>
        <v>0</v>
      </c>
      <c r="K303" s="126">
        <f t="shared" si="72"/>
        <v>0</v>
      </c>
      <c r="L303" s="126">
        <f t="shared" si="72"/>
        <v>0</v>
      </c>
    </row>
    <row r="304" spans="1:12" ht="17.25" customHeight="1">
      <c r="A304" s="330">
        <v>8</v>
      </c>
      <c r="B304" s="125" t="s">
        <v>468</v>
      </c>
      <c r="C304" s="383" t="s">
        <v>469</v>
      </c>
      <c r="D304" s="126"/>
      <c r="E304" s="126"/>
      <c r="F304" s="126">
        <f t="shared" si="73"/>
        <v>0</v>
      </c>
      <c r="G304" s="372">
        <f t="shared" si="71"/>
        <v>0</v>
      </c>
      <c r="H304" s="372">
        <f t="shared" si="71"/>
        <v>0</v>
      </c>
      <c r="I304" s="372">
        <f t="shared" si="71"/>
        <v>0</v>
      </c>
      <c r="J304" s="372">
        <f t="shared" si="71"/>
        <v>0</v>
      </c>
      <c r="K304" s="126">
        <f t="shared" si="72"/>
        <v>0</v>
      </c>
      <c r="L304" s="126">
        <f t="shared" si="72"/>
        <v>0</v>
      </c>
    </row>
    <row r="305" spans="1:12" ht="17.25" customHeight="1">
      <c r="A305" s="330">
        <v>9</v>
      </c>
      <c r="B305" s="125" t="s">
        <v>470</v>
      </c>
      <c r="C305" s="383" t="s">
        <v>186</v>
      </c>
      <c r="D305" s="126"/>
      <c r="E305" s="126"/>
      <c r="F305" s="126">
        <f t="shared" si="73"/>
        <v>0</v>
      </c>
      <c r="G305" s="372">
        <f t="shared" si="71"/>
        <v>0</v>
      </c>
      <c r="H305" s="372">
        <f t="shared" si="71"/>
        <v>0</v>
      </c>
      <c r="I305" s="372">
        <f t="shared" si="71"/>
        <v>0</v>
      </c>
      <c r="J305" s="372">
        <f t="shared" si="71"/>
        <v>0</v>
      </c>
      <c r="K305" s="126">
        <f t="shared" si="72"/>
        <v>0</v>
      </c>
      <c r="L305" s="126">
        <f t="shared" si="72"/>
        <v>0</v>
      </c>
    </row>
    <row r="306" spans="1:12" ht="17.25" customHeight="1">
      <c r="A306" s="330">
        <v>10</v>
      </c>
      <c r="B306" s="125" t="s">
        <v>471</v>
      </c>
      <c r="C306" s="383" t="s">
        <v>377</v>
      </c>
      <c r="D306" s="126">
        <v>200</v>
      </c>
      <c r="E306" s="126"/>
      <c r="F306" s="126">
        <f t="shared" si="73"/>
        <v>200</v>
      </c>
      <c r="G306" s="372">
        <f t="shared" si="71"/>
        <v>0</v>
      </c>
      <c r="H306" s="372">
        <f t="shared" si="71"/>
        <v>0</v>
      </c>
      <c r="I306" s="372">
        <f t="shared" si="71"/>
        <v>0</v>
      </c>
      <c r="J306" s="372">
        <f t="shared" si="71"/>
        <v>0</v>
      </c>
      <c r="K306" s="126">
        <f t="shared" si="72"/>
        <v>0</v>
      </c>
      <c r="L306" s="126">
        <f t="shared" si="72"/>
        <v>0</v>
      </c>
    </row>
    <row r="307" spans="1:12" ht="17.25" customHeight="1" thickBot="1">
      <c r="A307" s="137">
        <v>11</v>
      </c>
      <c r="B307" s="130" t="s">
        <v>472</v>
      </c>
      <c r="C307" s="384" t="s">
        <v>473</v>
      </c>
      <c r="D307" s="126"/>
      <c r="E307" s="126"/>
      <c r="F307" s="126">
        <f t="shared" si="73"/>
        <v>0</v>
      </c>
      <c r="G307" s="372">
        <f t="shared" si="71"/>
        <v>0</v>
      </c>
      <c r="H307" s="372">
        <f t="shared" si="71"/>
        <v>0</v>
      </c>
      <c r="I307" s="372">
        <f t="shared" si="71"/>
        <v>0</v>
      </c>
      <c r="J307" s="372">
        <f t="shared" si="71"/>
        <v>0</v>
      </c>
      <c r="K307" s="126">
        <f t="shared" si="72"/>
        <v>0</v>
      </c>
      <c r="L307" s="126">
        <f t="shared" si="72"/>
        <v>0</v>
      </c>
    </row>
    <row r="308" spans="1:12" ht="17.25" customHeight="1" thickBot="1">
      <c r="A308" s="330">
        <v>18</v>
      </c>
      <c r="B308" s="128" t="s">
        <v>13</v>
      </c>
      <c r="C308" s="399" t="s">
        <v>14</v>
      </c>
      <c r="D308" s="129">
        <f>D309+D313+D314+D321+D322</f>
        <v>0</v>
      </c>
      <c r="E308" s="129">
        <f>E309+E313+E314+E321+E322</f>
        <v>0</v>
      </c>
      <c r="F308" s="129">
        <f>F309+F313+F314+F321+F322</f>
        <v>0</v>
      </c>
      <c r="G308" s="371">
        <f aca="true" t="shared" si="74" ref="G308:L308">G451+G587</f>
        <v>0</v>
      </c>
      <c r="H308" s="371">
        <f t="shared" si="74"/>
        <v>0</v>
      </c>
      <c r="I308" s="371">
        <f t="shared" si="74"/>
        <v>0</v>
      </c>
      <c r="J308" s="371">
        <f t="shared" si="74"/>
        <v>0</v>
      </c>
      <c r="K308" s="129">
        <f t="shared" si="74"/>
        <v>0</v>
      </c>
      <c r="L308" s="129">
        <f t="shared" si="74"/>
        <v>0</v>
      </c>
    </row>
    <row r="309" spans="1:12" s="124" customFormat="1" ht="17.25" customHeight="1">
      <c r="A309" s="131">
        <v>20</v>
      </c>
      <c r="B309" s="135" t="s">
        <v>15</v>
      </c>
      <c r="C309" s="400" t="s">
        <v>18</v>
      </c>
      <c r="D309" s="129">
        <f>D310+D311+D312</f>
        <v>0</v>
      </c>
      <c r="E309" s="129">
        <f>E310+E311+E312</f>
        <v>0</v>
      </c>
      <c r="F309" s="129">
        <f>F310+F311+F312</f>
        <v>0</v>
      </c>
      <c r="G309" s="373">
        <f aca="true" t="shared" si="75" ref="G309:L309">G453+G589</f>
        <v>0</v>
      </c>
      <c r="H309" s="373">
        <f t="shared" si="75"/>
        <v>0</v>
      </c>
      <c r="I309" s="373">
        <f t="shared" si="75"/>
        <v>0</v>
      </c>
      <c r="J309" s="373">
        <f t="shared" si="75"/>
        <v>0</v>
      </c>
      <c r="K309" s="129">
        <f t="shared" si="75"/>
        <v>0</v>
      </c>
      <c r="L309" s="129">
        <f t="shared" si="75"/>
        <v>0</v>
      </c>
    </row>
    <row r="310" spans="1:12" ht="17.25" customHeight="1">
      <c r="A310" s="330">
        <v>22</v>
      </c>
      <c r="B310" s="125" t="s">
        <v>474</v>
      </c>
      <c r="C310" s="383" t="s">
        <v>19</v>
      </c>
      <c r="D310" s="126"/>
      <c r="E310" s="126"/>
      <c r="F310" s="126">
        <f>D310+E310</f>
        <v>0</v>
      </c>
      <c r="G310" s="372">
        <f aca="true" t="shared" si="76" ref="G310:J312">G454+G590</f>
        <v>0</v>
      </c>
      <c r="H310" s="372">
        <f t="shared" si="76"/>
        <v>0</v>
      </c>
      <c r="I310" s="372">
        <f t="shared" si="76"/>
        <v>0</v>
      </c>
      <c r="J310" s="372">
        <f t="shared" si="76"/>
        <v>0</v>
      </c>
      <c r="K310" s="126">
        <f>K454+K591</f>
        <v>0</v>
      </c>
      <c r="L310" s="126">
        <f>L454+L591</f>
        <v>0</v>
      </c>
    </row>
    <row r="311" spans="1:12" ht="17.25" customHeight="1">
      <c r="A311" s="330">
        <v>23</v>
      </c>
      <c r="B311" s="125" t="s">
        <v>475</v>
      </c>
      <c r="C311" s="383" t="s">
        <v>20</v>
      </c>
      <c r="D311" s="126"/>
      <c r="E311" s="126"/>
      <c r="F311" s="126">
        <f>D311+E311</f>
        <v>0</v>
      </c>
      <c r="G311" s="372">
        <f t="shared" si="76"/>
        <v>0</v>
      </c>
      <c r="H311" s="372">
        <f t="shared" si="76"/>
        <v>0</v>
      </c>
      <c r="I311" s="372">
        <f t="shared" si="76"/>
        <v>0</v>
      </c>
      <c r="J311" s="372">
        <f t="shared" si="76"/>
        <v>0</v>
      </c>
      <c r="K311" s="126">
        <f>K455+K592</f>
        <v>0</v>
      </c>
      <c r="L311" s="126">
        <f>L455+L592</f>
        <v>0</v>
      </c>
    </row>
    <row r="312" spans="1:12" ht="17.25" customHeight="1">
      <c r="A312" s="330">
        <v>24</v>
      </c>
      <c r="B312" s="125" t="s">
        <v>476</v>
      </c>
      <c r="C312" s="383" t="s">
        <v>21</v>
      </c>
      <c r="D312" s="126"/>
      <c r="E312" s="126"/>
      <c r="F312" s="126">
        <f>D312+E312</f>
        <v>0</v>
      </c>
      <c r="G312" s="372">
        <f t="shared" si="76"/>
        <v>0</v>
      </c>
      <c r="H312" s="372">
        <f t="shared" si="76"/>
        <v>0</v>
      </c>
      <c r="I312" s="372">
        <f t="shared" si="76"/>
        <v>0</v>
      </c>
      <c r="J312" s="372">
        <f t="shared" si="76"/>
        <v>0</v>
      </c>
      <c r="K312" s="126">
        <f>K456+K594</f>
        <v>0</v>
      </c>
      <c r="L312" s="126">
        <f>L456+L594</f>
        <v>0</v>
      </c>
    </row>
    <row r="313" spans="1:12" ht="17.25" customHeight="1">
      <c r="A313" s="330">
        <v>25</v>
      </c>
      <c r="B313" s="125" t="s">
        <v>17</v>
      </c>
      <c r="C313" s="383" t="s">
        <v>16</v>
      </c>
      <c r="D313" s="129"/>
      <c r="E313" s="129">
        <v>0</v>
      </c>
      <c r="F313" s="129">
        <v>0</v>
      </c>
      <c r="G313" s="372"/>
      <c r="H313" s="372"/>
      <c r="I313" s="372"/>
      <c r="J313" s="372"/>
      <c r="K313" s="126"/>
      <c r="L313" s="126"/>
    </row>
    <row r="314" spans="1:12" s="124" customFormat="1" ht="17.25" customHeight="1">
      <c r="A314" s="330">
        <v>26</v>
      </c>
      <c r="B314" s="125" t="s">
        <v>22</v>
      </c>
      <c r="C314" s="383" t="s">
        <v>23</v>
      </c>
      <c r="D314" s="129">
        <f>D315+D316+D317+D318+D320</f>
        <v>0</v>
      </c>
      <c r="E314" s="129">
        <f>E315+E316+E317+E318+E320</f>
        <v>0</v>
      </c>
      <c r="F314" s="129">
        <f>F315+F316+F317+F318+F320</f>
        <v>0</v>
      </c>
      <c r="G314" s="373">
        <f aca="true" t="shared" si="77" ref="G314:J329">G457+G593</f>
        <v>0</v>
      </c>
      <c r="H314" s="373">
        <f t="shared" si="77"/>
        <v>0</v>
      </c>
      <c r="I314" s="373">
        <f t="shared" si="77"/>
        <v>0</v>
      </c>
      <c r="J314" s="373">
        <f t="shared" si="77"/>
        <v>0</v>
      </c>
      <c r="K314" s="129">
        <f aca="true" t="shared" si="78" ref="K314:L319">K457+K594</f>
        <v>0</v>
      </c>
      <c r="L314" s="129">
        <f t="shared" si="78"/>
        <v>0</v>
      </c>
    </row>
    <row r="315" spans="1:12" ht="17.25" customHeight="1">
      <c r="A315" s="330">
        <v>27</v>
      </c>
      <c r="B315" s="125" t="s">
        <v>24</v>
      </c>
      <c r="C315" s="383" t="s">
        <v>25</v>
      </c>
      <c r="D315" s="126"/>
      <c r="E315" s="126"/>
      <c r="F315" s="126">
        <f>D315+E315</f>
        <v>0</v>
      </c>
      <c r="G315" s="372">
        <f t="shared" si="77"/>
        <v>0</v>
      </c>
      <c r="H315" s="372">
        <f t="shared" si="77"/>
        <v>0</v>
      </c>
      <c r="I315" s="372">
        <f t="shared" si="77"/>
        <v>0</v>
      </c>
      <c r="J315" s="372">
        <f t="shared" si="77"/>
        <v>0</v>
      </c>
      <c r="K315" s="126">
        <f t="shared" si="78"/>
        <v>0</v>
      </c>
      <c r="L315" s="126">
        <f t="shared" si="78"/>
        <v>0</v>
      </c>
    </row>
    <row r="316" spans="1:12" ht="17.25" customHeight="1">
      <c r="A316" s="330">
        <v>28</v>
      </c>
      <c r="B316" s="125" t="s">
        <v>26</v>
      </c>
      <c r="C316" s="383" t="s">
        <v>27</v>
      </c>
      <c r="D316" s="126"/>
      <c r="E316" s="126"/>
      <c r="F316" s="126">
        <f aca="true" t="shared" si="79" ref="F316:F322">D316+E316</f>
        <v>0</v>
      </c>
      <c r="G316" s="372">
        <f t="shared" si="77"/>
        <v>0</v>
      </c>
      <c r="H316" s="372">
        <f t="shared" si="77"/>
        <v>0</v>
      </c>
      <c r="I316" s="372">
        <f t="shared" si="77"/>
        <v>0</v>
      </c>
      <c r="J316" s="372">
        <f t="shared" si="77"/>
        <v>0</v>
      </c>
      <c r="K316" s="126">
        <f t="shared" si="78"/>
        <v>0</v>
      </c>
      <c r="L316" s="126">
        <f t="shared" si="78"/>
        <v>0</v>
      </c>
    </row>
    <row r="317" spans="1:12" ht="17.25" customHeight="1">
      <c r="A317" s="330">
        <v>29</v>
      </c>
      <c r="B317" s="125" t="s">
        <v>28</v>
      </c>
      <c r="C317" s="383" t="s">
        <v>30</v>
      </c>
      <c r="D317" s="126"/>
      <c r="E317" s="126"/>
      <c r="F317" s="126">
        <f t="shared" si="79"/>
        <v>0</v>
      </c>
      <c r="G317" s="372">
        <f t="shared" si="77"/>
        <v>0</v>
      </c>
      <c r="H317" s="372">
        <f t="shared" si="77"/>
        <v>0</v>
      </c>
      <c r="I317" s="372">
        <f t="shared" si="77"/>
        <v>0</v>
      </c>
      <c r="J317" s="372">
        <f t="shared" si="77"/>
        <v>0</v>
      </c>
      <c r="K317" s="126">
        <f t="shared" si="78"/>
        <v>0</v>
      </c>
      <c r="L317" s="126">
        <f t="shared" si="78"/>
        <v>0</v>
      </c>
    </row>
    <row r="318" spans="1:12" ht="17.25" customHeight="1">
      <c r="A318" s="330">
        <v>30</v>
      </c>
      <c r="B318" s="125" t="s">
        <v>29</v>
      </c>
      <c r="C318" s="383" t="s">
        <v>32</v>
      </c>
      <c r="D318" s="126"/>
      <c r="E318" s="126"/>
      <c r="F318" s="126">
        <f t="shared" si="79"/>
        <v>0</v>
      </c>
      <c r="G318" s="372">
        <f t="shared" si="77"/>
        <v>0</v>
      </c>
      <c r="H318" s="372">
        <f t="shared" si="77"/>
        <v>0</v>
      </c>
      <c r="I318" s="372">
        <f t="shared" si="77"/>
        <v>0</v>
      </c>
      <c r="J318" s="372">
        <f t="shared" si="77"/>
        <v>0</v>
      </c>
      <c r="K318" s="126">
        <f t="shared" si="78"/>
        <v>0</v>
      </c>
      <c r="L318" s="126">
        <f t="shared" si="78"/>
        <v>0</v>
      </c>
    </row>
    <row r="319" spans="1:12" ht="17.25" customHeight="1" hidden="1">
      <c r="A319" s="330">
        <v>31</v>
      </c>
      <c r="B319" s="125" t="s">
        <v>31</v>
      </c>
      <c r="C319" s="383" t="s">
        <v>33</v>
      </c>
      <c r="D319" s="126"/>
      <c r="E319" s="126"/>
      <c r="F319" s="126">
        <f t="shared" si="79"/>
        <v>0</v>
      </c>
      <c r="G319" s="372">
        <f t="shared" si="77"/>
        <v>0</v>
      </c>
      <c r="H319" s="372">
        <f t="shared" si="77"/>
        <v>0</v>
      </c>
      <c r="I319" s="372">
        <f t="shared" si="77"/>
        <v>0</v>
      </c>
      <c r="J319" s="372">
        <f t="shared" si="77"/>
        <v>0</v>
      </c>
      <c r="K319" s="126">
        <f t="shared" si="78"/>
        <v>0</v>
      </c>
      <c r="L319" s="126">
        <f t="shared" si="78"/>
        <v>0</v>
      </c>
    </row>
    <row r="320" spans="1:12" ht="17.25" customHeight="1">
      <c r="A320" s="330">
        <v>31</v>
      </c>
      <c r="B320" s="125" t="s">
        <v>282</v>
      </c>
      <c r="C320" s="383" t="s">
        <v>186</v>
      </c>
      <c r="D320" s="126"/>
      <c r="E320" s="126"/>
      <c r="F320" s="126">
        <f t="shared" si="79"/>
        <v>0</v>
      </c>
      <c r="G320" s="372">
        <f t="shared" si="77"/>
        <v>0</v>
      </c>
      <c r="H320" s="372">
        <f t="shared" si="77"/>
        <v>0</v>
      </c>
      <c r="I320" s="372">
        <f t="shared" si="77"/>
        <v>0</v>
      </c>
      <c r="J320" s="372">
        <f t="shared" si="77"/>
        <v>0</v>
      </c>
      <c r="K320" s="126">
        <f>K463+K601</f>
        <v>0</v>
      </c>
      <c r="L320" s="126">
        <f>L463+L601</f>
        <v>0</v>
      </c>
    </row>
    <row r="321" spans="1:12" s="124" customFormat="1" ht="17.25" customHeight="1">
      <c r="A321" s="330">
        <v>32</v>
      </c>
      <c r="B321" s="125" t="s">
        <v>34</v>
      </c>
      <c r="C321" s="383" t="s">
        <v>477</v>
      </c>
      <c r="D321" s="126"/>
      <c r="E321" s="126"/>
      <c r="F321" s="126">
        <f t="shared" si="79"/>
        <v>0</v>
      </c>
      <c r="G321" s="373">
        <f t="shared" si="77"/>
        <v>0</v>
      </c>
      <c r="H321" s="373">
        <f t="shared" si="77"/>
        <v>0</v>
      </c>
      <c r="I321" s="373">
        <f t="shared" si="77"/>
        <v>0</v>
      </c>
      <c r="J321" s="373">
        <f t="shared" si="77"/>
        <v>0</v>
      </c>
      <c r="K321" s="129">
        <f aca="true" t="shared" si="80" ref="K321:L324">K464+K601</f>
        <v>0</v>
      </c>
      <c r="L321" s="129">
        <f t="shared" si="80"/>
        <v>0</v>
      </c>
    </row>
    <row r="322" spans="1:12" ht="17.25" customHeight="1">
      <c r="A322" s="330">
        <v>33</v>
      </c>
      <c r="B322" s="125" t="s">
        <v>478</v>
      </c>
      <c r="C322" s="383" t="s">
        <v>479</v>
      </c>
      <c r="D322" s="126"/>
      <c r="E322" s="126"/>
      <c r="F322" s="126">
        <f t="shared" si="79"/>
        <v>0</v>
      </c>
      <c r="G322" s="372">
        <f t="shared" si="77"/>
        <v>0</v>
      </c>
      <c r="H322" s="372">
        <f t="shared" si="77"/>
        <v>0</v>
      </c>
      <c r="I322" s="372">
        <f t="shared" si="77"/>
        <v>0</v>
      </c>
      <c r="J322" s="372">
        <f t="shared" si="77"/>
        <v>0</v>
      </c>
      <c r="K322" s="126">
        <f t="shared" si="80"/>
        <v>0</v>
      </c>
      <c r="L322" s="126">
        <f t="shared" si="80"/>
        <v>0</v>
      </c>
    </row>
    <row r="323" spans="1:12" ht="17.25" customHeight="1" thickBot="1">
      <c r="A323" s="340">
        <v>34</v>
      </c>
      <c r="B323" s="338" t="s">
        <v>52</v>
      </c>
      <c r="C323" s="409" t="s">
        <v>376</v>
      </c>
      <c r="D323" s="129">
        <v>70</v>
      </c>
      <c r="E323" s="129">
        <v>0</v>
      </c>
      <c r="F323" s="129">
        <f>D323+E323</f>
        <v>70</v>
      </c>
      <c r="G323" s="374">
        <f t="shared" si="77"/>
        <v>0</v>
      </c>
      <c r="H323" s="374">
        <f t="shared" si="77"/>
        <v>0</v>
      </c>
      <c r="I323" s="374">
        <f t="shared" si="77"/>
        <v>0</v>
      </c>
      <c r="J323" s="374">
        <f t="shared" si="77"/>
        <v>0</v>
      </c>
      <c r="K323" s="126">
        <f t="shared" si="80"/>
        <v>0</v>
      </c>
      <c r="L323" s="126">
        <f t="shared" si="80"/>
        <v>0</v>
      </c>
    </row>
    <row r="324" spans="1:12" s="124" customFormat="1" ht="17.25" customHeight="1" thickBot="1">
      <c r="A324" s="127">
        <v>35</v>
      </c>
      <c r="B324" s="128" t="s">
        <v>53</v>
      </c>
      <c r="C324" s="114" t="s">
        <v>283</v>
      </c>
      <c r="D324" s="129">
        <f>D325+D326+D327+D328+D329+D330</f>
        <v>0</v>
      </c>
      <c r="E324" s="129">
        <f>E325+E326+E327+E328+E329+E330</f>
        <v>0</v>
      </c>
      <c r="F324" s="129">
        <f>F325+F326+F327+F328+F329+F330</f>
        <v>0</v>
      </c>
      <c r="G324" s="371">
        <f t="shared" si="77"/>
        <v>0</v>
      </c>
      <c r="H324" s="371">
        <f t="shared" si="77"/>
        <v>0</v>
      </c>
      <c r="I324" s="371">
        <f t="shared" si="77"/>
        <v>0</v>
      </c>
      <c r="J324" s="371">
        <f t="shared" si="77"/>
        <v>0</v>
      </c>
      <c r="K324" s="291">
        <f t="shared" si="80"/>
        <v>0</v>
      </c>
      <c r="L324" s="291">
        <f t="shared" si="80"/>
        <v>0</v>
      </c>
    </row>
    <row r="325" spans="1:12" ht="17.25" customHeight="1">
      <c r="A325" s="131">
        <v>36</v>
      </c>
      <c r="B325" s="135" t="s">
        <v>278</v>
      </c>
      <c r="C325" s="400" t="s">
        <v>36</v>
      </c>
      <c r="D325" s="126"/>
      <c r="E325" s="126"/>
      <c r="F325" s="126">
        <f aca="true" t="shared" si="81" ref="F325:F330">D325+E325</f>
        <v>0</v>
      </c>
      <c r="G325" s="375">
        <f t="shared" si="77"/>
        <v>0</v>
      </c>
      <c r="H325" s="375">
        <f t="shared" si="77"/>
        <v>0</v>
      </c>
      <c r="I325" s="375">
        <f t="shared" si="77"/>
        <v>0</v>
      </c>
      <c r="J325" s="375">
        <f t="shared" si="77"/>
        <v>0</v>
      </c>
      <c r="K325" s="126">
        <f>K469+K606</f>
        <v>0</v>
      </c>
      <c r="L325" s="126">
        <f>L469+L606</f>
        <v>0</v>
      </c>
    </row>
    <row r="326" spans="1:12" ht="17.25" customHeight="1">
      <c r="A326" s="330">
        <v>37</v>
      </c>
      <c r="B326" s="125" t="s">
        <v>279</v>
      </c>
      <c r="C326" s="384" t="s">
        <v>37</v>
      </c>
      <c r="D326" s="126"/>
      <c r="E326" s="126"/>
      <c r="F326" s="126">
        <f t="shared" si="81"/>
        <v>0</v>
      </c>
      <c r="G326" s="372">
        <f t="shared" si="77"/>
        <v>0</v>
      </c>
      <c r="H326" s="372">
        <f t="shared" si="77"/>
        <v>0</v>
      </c>
      <c r="I326" s="372">
        <f t="shared" si="77"/>
        <v>0</v>
      </c>
      <c r="J326" s="372">
        <f t="shared" si="77"/>
        <v>0</v>
      </c>
      <c r="K326" s="126">
        <f>K470+K607</f>
        <v>0</v>
      </c>
      <c r="L326" s="126">
        <f>L470+L607</f>
        <v>0</v>
      </c>
    </row>
    <row r="327" spans="1:12" ht="17.25" customHeight="1">
      <c r="A327" s="131">
        <v>38</v>
      </c>
      <c r="B327" s="125" t="s">
        <v>480</v>
      </c>
      <c r="C327" s="383" t="s">
        <v>378</v>
      </c>
      <c r="D327" s="126"/>
      <c r="E327" s="126"/>
      <c r="F327" s="126">
        <f t="shared" si="81"/>
        <v>0</v>
      </c>
      <c r="G327" s="372">
        <f t="shared" si="77"/>
        <v>0</v>
      </c>
      <c r="H327" s="372">
        <f t="shared" si="77"/>
        <v>0</v>
      </c>
      <c r="I327" s="372">
        <f t="shared" si="77"/>
        <v>0</v>
      </c>
      <c r="J327" s="372">
        <f t="shared" si="77"/>
        <v>0</v>
      </c>
      <c r="K327" s="126"/>
      <c r="L327" s="126"/>
    </row>
    <row r="328" spans="1:12" ht="17.25" customHeight="1">
      <c r="A328" s="137">
        <v>39</v>
      </c>
      <c r="B328" s="130" t="s">
        <v>481</v>
      </c>
      <c r="C328" s="384" t="s">
        <v>284</v>
      </c>
      <c r="D328" s="126"/>
      <c r="E328" s="126"/>
      <c r="F328" s="126">
        <f t="shared" si="81"/>
        <v>0</v>
      </c>
      <c r="G328" s="374">
        <f t="shared" si="77"/>
        <v>0</v>
      </c>
      <c r="H328" s="374">
        <f t="shared" si="77"/>
        <v>0</v>
      </c>
      <c r="I328" s="374">
        <f t="shared" si="77"/>
        <v>0</v>
      </c>
      <c r="J328" s="374">
        <f t="shared" si="77"/>
        <v>0</v>
      </c>
      <c r="K328" s="126" t="e">
        <f>K471+#REF!</f>
        <v>#REF!</v>
      </c>
      <c r="L328" s="126" t="e">
        <f>L471+#REF!</f>
        <v>#REF!</v>
      </c>
    </row>
    <row r="329" spans="1:12" ht="17.25" customHeight="1">
      <c r="A329" s="137">
        <v>40</v>
      </c>
      <c r="B329" s="130" t="s">
        <v>482</v>
      </c>
      <c r="C329" s="384" t="s">
        <v>483</v>
      </c>
      <c r="D329" s="126"/>
      <c r="E329" s="126"/>
      <c r="F329" s="126">
        <f t="shared" si="81"/>
        <v>0</v>
      </c>
      <c r="G329" s="374">
        <f t="shared" si="77"/>
        <v>0</v>
      </c>
      <c r="H329" s="374">
        <f t="shared" si="77"/>
        <v>0</v>
      </c>
      <c r="I329" s="374">
        <f t="shared" si="77"/>
        <v>0</v>
      </c>
      <c r="J329" s="374">
        <f t="shared" si="77"/>
        <v>0</v>
      </c>
      <c r="K329" s="126" t="e">
        <f>K473+#REF!</f>
        <v>#REF!</v>
      </c>
      <c r="L329" s="126" t="e">
        <f>L473+#REF!</f>
        <v>#REF!</v>
      </c>
    </row>
    <row r="330" spans="1:12" ht="17.25" customHeight="1" thickBot="1">
      <c r="A330" s="137"/>
      <c r="B330" s="130" t="s">
        <v>595</v>
      </c>
      <c r="C330" s="384" t="s">
        <v>596</v>
      </c>
      <c r="D330" s="126"/>
      <c r="E330" s="126">
        <v>0</v>
      </c>
      <c r="F330" s="126">
        <f t="shared" si="81"/>
        <v>0</v>
      </c>
      <c r="G330" s="232"/>
      <c r="H330" s="232"/>
      <c r="I330" s="232"/>
      <c r="J330" s="232"/>
      <c r="K330" s="232"/>
      <c r="L330" s="232"/>
    </row>
    <row r="331" spans="1:12" s="124" customFormat="1" ht="17.25" customHeight="1" thickBot="1">
      <c r="A331" s="127">
        <v>41</v>
      </c>
      <c r="B331" s="128" t="s">
        <v>54</v>
      </c>
      <c r="C331" s="114" t="s">
        <v>285</v>
      </c>
      <c r="D331" s="129">
        <f>D332+D338+D339+D340+D341</f>
        <v>0</v>
      </c>
      <c r="E331" s="129">
        <f>E332+E338+E339+E340+E341</f>
        <v>0</v>
      </c>
      <c r="F331" s="129">
        <f>F332+F338+F339+F340+F341</f>
        <v>0</v>
      </c>
      <c r="G331" s="371">
        <f>G473+G609</f>
        <v>0</v>
      </c>
      <c r="H331" s="371">
        <f>H473+H609</f>
        <v>0</v>
      </c>
      <c r="I331" s="371">
        <f>I473+I609</f>
        <v>0</v>
      </c>
      <c r="J331" s="371">
        <f>J473+J609</f>
        <v>0</v>
      </c>
      <c r="K331" s="292">
        <f>K480+K616</f>
        <v>0</v>
      </c>
      <c r="L331" s="292">
        <f>L480+L616</f>
        <v>0</v>
      </c>
    </row>
    <row r="332" spans="1:12" s="124" customFormat="1" ht="17.25" customHeight="1">
      <c r="A332" s="131">
        <v>42</v>
      </c>
      <c r="B332" s="135" t="s">
        <v>484</v>
      </c>
      <c r="C332" s="400" t="s">
        <v>286</v>
      </c>
      <c r="D332" s="126">
        <f>D333+D334+D335+D336+D337</f>
        <v>0</v>
      </c>
      <c r="E332" s="126">
        <f>E333+E334+E335+E336+E337</f>
        <v>0</v>
      </c>
      <c r="F332" s="126">
        <f>F333+F334+F335+F336+F337</f>
        <v>0</v>
      </c>
      <c r="G332" s="375">
        <f aca="true" t="shared" si="82" ref="G332:J337">G474+G610</f>
        <v>0</v>
      </c>
      <c r="H332" s="375">
        <f t="shared" si="82"/>
        <v>0</v>
      </c>
      <c r="I332" s="375">
        <f t="shared" si="82"/>
        <v>0</v>
      </c>
      <c r="J332" s="375">
        <f t="shared" si="82"/>
        <v>0</v>
      </c>
      <c r="K332" s="228">
        <f>K481+K617</f>
        <v>0</v>
      </c>
      <c r="L332" s="228">
        <f>L481+L617</f>
        <v>0</v>
      </c>
    </row>
    <row r="333" spans="1:12" ht="17.25" customHeight="1">
      <c r="A333" s="330">
        <v>43</v>
      </c>
      <c r="B333" s="125" t="s">
        <v>485</v>
      </c>
      <c r="C333" s="383" t="s">
        <v>287</v>
      </c>
      <c r="D333" s="126"/>
      <c r="E333" s="126"/>
      <c r="F333" s="126">
        <f>D333+E333</f>
        <v>0</v>
      </c>
      <c r="G333" s="372">
        <f t="shared" si="82"/>
        <v>0</v>
      </c>
      <c r="H333" s="372">
        <f t="shared" si="82"/>
        <v>0</v>
      </c>
      <c r="I333" s="372">
        <f t="shared" si="82"/>
        <v>0</v>
      </c>
      <c r="J333" s="372">
        <f t="shared" si="82"/>
        <v>0</v>
      </c>
      <c r="K333" s="136">
        <f aca="true" t="shared" si="83" ref="K333:L336">K487+K622</f>
        <v>0</v>
      </c>
      <c r="L333" s="136">
        <f t="shared" si="83"/>
        <v>0</v>
      </c>
    </row>
    <row r="334" spans="1:12" ht="17.25" customHeight="1">
      <c r="A334" s="131">
        <v>44</v>
      </c>
      <c r="B334" s="125" t="s">
        <v>486</v>
      </c>
      <c r="C334" s="383" t="s">
        <v>190</v>
      </c>
      <c r="D334" s="126"/>
      <c r="E334" s="126"/>
      <c r="F334" s="126">
        <f aca="true" t="shared" si="84" ref="F334:F341">D334+E334</f>
        <v>0</v>
      </c>
      <c r="G334" s="372">
        <f t="shared" si="82"/>
        <v>0</v>
      </c>
      <c r="H334" s="372">
        <f t="shared" si="82"/>
        <v>0</v>
      </c>
      <c r="I334" s="372">
        <f t="shared" si="82"/>
        <v>0</v>
      </c>
      <c r="J334" s="372">
        <f t="shared" si="82"/>
        <v>0</v>
      </c>
      <c r="K334" s="136">
        <f t="shared" si="83"/>
        <v>0</v>
      </c>
      <c r="L334" s="136">
        <f t="shared" si="83"/>
        <v>0</v>
      </c>
    </row>
    <row r="335" spans="1:12" ht="17.25" customHeight="1">
      <c r="A335" s="330">
        <v>45</v>
      </c>
      <c r="B335" s="125" t="s">
        <v>487</v>
      </c>
      <c r="C335" s="383" t="s">
        <v>194</v>
      </c>
      <c r="D335" s="126"/>
      <c r="E335" s="126"/>
      <c r="F335" s="126">
        <f t="shared" si="84"/>
        <v>0</v>
      </c>
      <c r="G335" s="372">
        <f t="shared" si="82"/>
        <v>0</v>
      </c>
      <c r="H335" s="372">
        <f t="shared" si="82"/>
        <v>0</v>
      </c>
      <c r="I335" s="372">
        <f t="shared" si="82"/>
        <v>0</v>
      </c>
      <c r="J335" s="372">
        <f t="shared" si="82"/>
        <v>0</v>
      </c>
      <c r="K335" s="136">
        <f t="shared" si="83"/>
        <v>0</v>
      </c>
      <c r="L335" s="136">
        <f t="shared" si="83"/>
        <v>0</v>
      </c>
    </row>
    <row r="336" spans="1:12" s="293" customFormat="1" ht="17.25" customHeight="1">
      <c r="A336" s="131">
        <v>46</v>
      </c>
      <c r="B336" s="125" t="s">
        <v>488</v>
      </c>
      <c r="C336" s="383" t="s">
        <v>202</v>
      </c>
      <c r="D336" s="126"/>
      <c r="E336" s="126"/>
      <c r="F336" s="126">
        <f t="shared" si="84"/>
        <v>0</v>
      </c>
      <c r="G336" s="372">
        <f t="shared" si="82"/>
        <v>0</v>
      </c>
      <c r="H336" s="372">
        <f t="shared" si="82"/>
        <v>0</v>
      </c>
      <c r="I336" s="372">
        <f t="shared" si="82"/>
        <v>0</v>
      </c>
      <c r="J336" s="372">
        <f t="shared" si="82"/>
        <v>0</v>
      </c>
      <c r="K336" s="136">
        <f t="shared" si="83"/>
        <v>0</v>
      </c>
      <c r="L336" s="136">
        <f t="shared" si="83"/>
        <v>0</v>
      </c>
    </row>
    <row r="337" spans="1:12" s="293" customFormat="1" ht="17.25" customHeight="1">
      <c r="A337" s="330">
        <v>47</v>
      </c>
      <c r="B337" s="130" t="s">
        <v>489</v>
      </c>
      <c r="C337" s="384" t="s">
        <v>205</v>
      </c>
      <c r="D337" s="126"/>
      <c r="E337" s="126"/>
      <c r="F337" s="126">
        <f t="shared" si="84"/>
        <v>0</v>
      </c>
      <c r="G337" s="374">
        <f t="shared" si="82"/>
        <v>0</v>
      </c>
      <c r="H337" s="374">
        <f t="shared" si="82"/>
        <v>0</v>
      </c>
      <c r="I337" s="374">
        <f t="shared" si="82"/>
        <v>0</v>
      </c>
      <c r="J337" s="374">
        <f t="shared" si="82"/>
        <v>0</v>
      </c>
      <c r="K337" s="136">
        <f>K491+K627</f>
        <v>0</v>
      </c>
      <c r="L337" s="136">
        <f>L491+L627</f>
        <v>0</v>
      </c>
    </row>
    <row r="338" spans="1:12" s="293" customFormat="1" ht="17.25" customHeight="1" thickBot="1">
      <c r="A338" s="341">
        <v>48</v>
      </c>
      <c r="B338" s="130" t="s">
        <v>490</v>
      </c>
      <c r="C338" s="405" t="s">
        <v>491</v>
      </c>
      <c r="D338" s="129"/>
      <c r="E338" s="129"/>
      <c r="F338" s="126">
        <f t="shared" si="84"/>
        <v>0</v>
      </c>
      <c r="G338" s="374"/>
      <c r="H338" s="374"/>
      <c r="I338" s="374"/>
      <c r="J338" s="374"/>
      <c r="K338" s="232"/>
      <c r="L338" s="232"/>
    </row>
    <row r="339" spans="1:12" s="124" customFormat="1" ht="17.25" customHeight="1" thickBot="1">
      <c r="A339" s="330">
        <v>49</v>
      </c>
      <c r="B339" s="125" t="s">
        <v>492</v>
      </c>
      <c r="C339" s="404" t="s">
        <v>288</v>
      </c>
      <c r="D339" s="129"/>
      <c r="E339" s="129"/>
      <c r="F339" s="126">
        <f t="shared" si="84"/>
        <v>0</v>
      </c>
      <c r="G339" s="493">
        <f>G480+G616</f>
        <v>0</v>
      </c>
      <c r="H339" s="493">
        <f>H480+H616</f>
        <v>0</v>
      </c>
      <c r="I339" s="493">
        <f>I480+I616</f>
        <v>0</v>
      </c>
      <c r="J339" s="493">
        <f>J480+J616</f>
        <v>0</v>
      </c>
      <c r="K339" s="292">
        <f>K481+K617</f>
        <v>0</v>
      </c>
      <c r="L339" s="292">
        <f>L481+L617</f>
        <v>0</v>
      </c>
    </row>
    <row r="340" spans="1:12" s="124" customFormat="1" ht="17.25" customHeight="1">
      <c r="A340" s="330">
        <v>50</v>
      </c>
      <c r="B340" s="125" t="s">
        <v>493</v>
      </c>
      <c r="C340" s="404" t="s">
        <v>494</v>
      </c>
      <c r="D340" s="129"/>
      <c r="E340" s="129"/>
      <c r="F340" s="126">
        <f t="shared" si="84"/>
        <v>0</v>
      </c>
      <c r="G340" s="493"/>
      <c r="H340" s="493"/>
      <c r="I340" s="493"/>
      <c r="J340" s="493"/>
      <c r="K340" s="494"/>
      <c r="L340" s="494"/>
    </row>
    <row r="341" spans="1:12" s="124" customFormat="1" ht="17.25" customHeight="1">
      <c r="A341" s="330">
        <v>51</v>
      </c>
      <c r="B341" s="125" t="s">
        <v>495</v>
      </c>
      <c r="C341" s="601" t="s">
        <v>289</v>
      </c>
      <c r="D341" s="129"/>
      <c r="E341" s="129"/>
      <c r="F341" s="126">
        <f t="shared" si="84"/>
        <v>0</v>
      </c>
      <c r="G341" s="493">
        <f aca="true" t="shared" si="85" ref="G341:J342">G481+G617</f>
        <v>0</v>
      </c>
      <c r="H341" s="493">
        <f t="shared" si="85"/>
        <v>0</v>
      </c>
      <c r="I341" s="493">
        <f t="shared" si="85"/>
        <v>0</v>
      </c>
      <c r="J341" s="493">
        <f t="shared" si="85"/>
        <v>0</v>
      </c>
      <c r="K341" s="228">
        <f>K487+K622</f>
        <v>0</v>
      </c>
      <c r="L341" s="228">
        <f>L487+L622</f>
        <v>0</v>
      </c>
    </row>
    <row r="342" spans="1:12" s="124" customFormat="1" ht="17.25" customHeight="1" thickBot="1">
      <c r="A342" s="370">
        <v>52</v>
      </c>
      <c r="B342" s="326" t="s">
        <v>55</v>
      </c>
      <c r="C342" s="325" t="s">
        <v>496</v>
      </c>
      <c r="D342" s="433">
        <v>0</v>
      </c>
      <c r="E342" s="433"/>
      <c r="F342" s="433">
        <f>D342+E342</f>
        <v>0</v>
      </c>
      <c r="G342" s="327">
        <f t="shared" si="85"/>
        <v>0</v>
      </c>
      <c r="H342" s="327">
        <f t="shared" si="85"/>
        <v>0</v>
      </c>
      <c r="I342" s="327">
        <f t="shared" si="85"/>
        <v>0</v>
      </c>
      <c r="J342" s="327">
        <f t="shared" si="85"/>
        <v>0</v>
      </c>
      <c r="K342" s="328"/>
      <c r="L342" s="328"/>
    </row>
    <row r="343" spans="1:10" s="133" customFormat="1" ht="17.25" customHeight="1">
      <c r="A343" s="641"/>
      <c r="B343" s="641"/>
      <c r="C343" s="641"/>
      <c r="D343" s="641"/>
      <c r="H343" s="415"/>
      <c r="J343" s="415"/>
    </row>
    <row r="344" ht="17.25" customHeight="1">
      <c r="A344" s="117" t="s">
        <v>434</v>
      </c>
    </row>
    <row r="345" ht="17.25" customHeight="1">
      <c r="A345" s="117" t="s">
        <v>600</v>
      </c>
    </row>
    <row r="346" ht="17.25" customHeight="1" thickBot="1"/>
    <row r="347" spans="1:12" s="124" customFormat="1" ht="17.25" customHeight="1" thickBot="1">
      <c r="A347" s="121">
        <v>53</v>
      </c>
      <c r="B347" s="342" t="s">
        <v>35</v>
      </c>
      <c r="C347" s="495" t="s">
        <v>290</v>
      </c>
      <c r="D347" s="123">
        <f>D348+D352+D355+D361</f>
        <v>0</v>
      </c>
      <c r="E347" s="123">
        <f>E348+E352+E355+E361</f>
        <v>0</v>
      </c>
      <c r="F347" s="123">
        <f>F348+F352+F355+F361</f>
        <v>0</v>
      </c>
      <c r="G347" s="292">
        <f aca="true" t="shared" si="86" ref="G347:L356">G491+G631</f>
        <v>0</v>
      </c>
      <c r="H347" s="292">
        <f t="shared" si="86"/>
        <v>0</v>
      </c>
      <c r="I347" s="292">
        <f t="shared" si="86"/>
        <v>0</v>
      </c>
      <c r="J347" s="292">
        <f t="shared" si="86"/>
        <v>0</v>
      </c>
      <c r="K347" s="292">
        <f t="shared" si="86"/>
        <v>0</v>
      </c>
      <c r="L347" s="292">
        <f t="shared" si="86"/>
        <v>0</v>
      </c>
    </row>
    <row r="348" spans="1:12" s="124" customFormat="1" ht="17.25" customHeight="1" thickBot="1">
      <c r="A348" s="344">
        <v>54</v>
      </c>
      <c r="B348" s="142" t="s">
        <v>6</v>
      </c>
      <c r="C348" s="602" t="s">
        <v>291</v>
      </c>
      <c r="D348" s="573">
        <f>D349+D350+D351</f>
        <v>0</v>
      </c>
      <c r="E348" s="573">
        <f>E349+E350+E351</f>
        <v>0</v>
      </c>
      <c r="F348" s="573">
        <f>F349+F350+F351</f>
        <v>0</v>
      </c>
      <c r="G348" s="292">
        <f t="shared" si="86"/>
        <v>0</v>
      </c>
      <c r="H348" s="292">
        <f t="shared" si="86"/>
        <v>0</v>
      </c>
      <c r="I348" s="292">
        <f t="shared" si="86"/>
        <v>0</v>
      </c>
      <c r="J348" s="292">
        <f t="shared" si="86"/>
        <v>0</v>
      </c>
      <c r="K348" s="292">
        <f t="shared" si="86"/>
        <v>0</v>
      </c>
      <c r="L348" s="292">
        <f t="shared" si="86"/>
        <v>0</v>
      </c>
    </row>
    <row r="349" spans="1:12" ht="30.75" customHeight="1">
      <c r="A349" s="330">
        <v>55</v>
      </c>
      <c r="B349" s="125" t="s">
        <v>7</v>
      </c>
      <c r="C349" s="603" t="s">
        <v>497</v>
      </c>
      <c r="D349" s="126"/>
      <c r="E349" s="126"/>
      <c r="F349" s="126">
        <f>D349+E349</f>
        <v>0</v>
      </c>
      <c r="G349" s="496">
        <f t="shared" si="86"/>
        <v>0</v>
      </c>
      <c r="H349" s="496">
        <f t="shared" si="86"/>
        <v>0</v>
      </c>
      <c r="I349" s="496">
        <f t="shared" si="86"/>
        <v>0</v>
      </c>
      <c r="J349" s="496">
        <f t="shared" si="86"/>
        <v>0</v>
      </c>
      <c r="K349" s="496">
        <f t="shared" si="86"/>
        <v>0</v>
      </c>
      <c r="L349" s="496">
        <f t="shared" si="86"/>
        <v>0</v>
      </c>
    </row>
    <row r="350" spans="1:12" ht="17.25" customHeight="1">
      <c r="A350" s="330">
        <v>56</v>
      </c>
      <c r="B350" s="125" t="s">
        <v>421</v>
      </c>
      <c r="C350" s="383" t="s">
        <v>292</v>
      </c>
      <c r="D350" s="126"/>
      <c r="E350" s="126"/>
      <c r="F350" s="126">
        <f>D350+E350</f>
        <v>0</v>
      </c>
      <c r="G350" s="497">
        <f t="shared" si="86"/>
        <v>0</v>
      </c>
      <c r="H350" s="497">
        <f t="shared" si="86"/>
        <v>0</v>
      </c>
      <c r="I350" s="497">
        <f t="shared" si="86"/>
        <v>0</v>
      </c>
      <c r="J350" s="497">
        <f t="shared" si="86"/>
        <v>0</v>
      </c>
      <c r="K350" s="497">
        <f t="shared" si="86"/>
        <v>0</v>
      </c>
      <c r="L350" s="497">
        <f t="shared" si="86"/>
        <v>0</v>
      </c>
    </row>
    <row r="351" spans="1:12" ht="17.25" customHeight="1" thickBot="1">
      <c r="A351" s="330">
        <v>57</v>
      </c>
      <c r="B351" s="125" t="s">
        <v>11</v>
      </c>
      <c r="C351" s="383" t="s">
        <v>208</v>
      </c>
      <c r="D351" s="126"/>
      <c r="E351" s="126"/>
      <c r="F351" s="126">
        <f>D351+E351</f>
        <v>0</v>
      </c>
      <c r="G351" s="498">
        <f t="shared" si="86"/>
        <v>0</v>
      </c>
      <c r="H351" s="498">
        <f t="shared" si="86"/>
        <v>0</v>
      </c>
      <c r="I351" s="498">
        <f t="shared" si="86"/>
        <v>0</v>
      </c>
      <c r="J351" s="498">
        <f t="shared" si="86"/>
        <v>0</v>
      </c>
      <c r="K351" s="498">
        <f t="shared" si="86"/>
        <v>0</v>
      </c>
      <c r="L351" s="498">
        <f t="shared" si="86"/>
        <v>0</v>
      </c>
    </row>
    <row r="352" spans="1:12" s="124" customFormat="1" ht="17.25" customHeight="1" thickBot="1">
      <c r="A352" s="127">
        <v>58</v>
      </c>
      <c r="B352" s="128" t="s">
        <v>13</v>
      </c>
      <c r="C352" s="399" t="s">
        <v>293</v>
      </c>
      <c r="D352" s="129">
        <f>D353+D354</f>
        <v>0</v>
      </c>
      <c r="E352" s="129">
        <f>E353+E354</f>
        <v>0</v>
      </c>
      <c r="F352" s="129">
        <f>F353+F354</f>
        <v>0</v>
      </c>
      <c r="G352" s="292">
        <f t="shared" si="86"/>
        <v>0</v>
      </c>
      <c r="H352" s="292">
        <f t="shared" si="86"/>
        <v>0</v>
      </c>
      <c r="I352" s="292">
        <f t="shared" si="86"/>
        <v>0</v>
      </c>
      <c r="J352" s="292">
        <f t="shared" si="86"/>
        <v>0</v>
      </c>
      <c r="K352" s="292">
        <f t="shared" si="86"/>
        <v>0</v>
      </c>
      <c r="L352" s="292">
        <f t="shared" si="86"/>
        <v>0</v>
      </c>
    </row>
    <row r="353" spans="1:12" ht="17.25" customHeight="1">
      <c r="A353" s="330">
        <v>59</v>
      </c>
      <c r="B353" s="125" t="s">
        <v>15</v>
      </c>
      <c r="C353" s="383" t="s">
        <v>379</v>
      </c>
      <c r="D353" s="126"/>
      <c r="E353" s="126"/>
      <c r="F353" s="126">
        <f>D353+E353</f>
        <v>0</v>
      </c>
      <c r="G353" s="496">
        <f t="shared" si="86"/>
        <v>0</v>
      </c>
      <c r="H353" s="496">
        <f t="shared" si="86"/>
        <v>0</v>
      </c>
      <c r="I353" s="496">
        <f t="shared" si="86"/>
        <v>0</v>
      </c>
      <c r="J353" s="496">
        <f t="shared" si="86"/>
        <v>0</v>
      </c>
      <c r="K353" s="496">
        <f t="shared" si="86"/>
        <v>0</v>
      </c>
      <c r="L353" s="496">
        <f t="shared" si="86"/>
        <v>0</v>
      </c>
    </row>
    <row r="354" spans="1:12" ht="17.25" customHeight="1" thickBot="1">
      <c r="A354" s="330">
        <v>60</v>
      </c>
      <c r="B354" s="125" t="s">
        <v>17</v>
      </c>
      <c r="C354" s="383" t="s">
        <v>498</v>
      </c>
      <c r="D354" s="126"/>
      <c r="E354" s="126"/>
      <c r="F354" s="126">
        <f>D354+E354</f>
        <v>0</v>
      </c>
      <c r="G354" s="498">
        <f t="shared" si="86"/>
        <v>0</v>
      </c>
      <c r="H354" s="498">
        <f t="shared" si="86"/>
        <v>0</v>
      </c>
      <c r="I354" s="498">
        <f t="shared" si="86"/>
        <v>0</v>
      </c>
      <c r="J354" s="498">
        <f t="shared" si="86"/>
        <v>0</v>
      </c>
      <c r="K354" s="498">
        <f t="shared" si="86"/>
        <v>0</v>
      </c>
      <c r="L354" s="498">
        <f t="shared" si="86"/>
        <v>0</v>
      </c>
    </row>
    <row r="355" spans="1:12" s="115" customFormat="1" ht="17.25" customHeight="1" thickBot="1">
      <c r="A355" s="127">
        <v>61</v>
      </c>
      <c r="B355" s="128" t="s">
        <v>52</v>
      </c>
      <c r="C355" s="399" t="s">
        <v>294</v>
      </c>
      <c r="D355" s="129">
        <f>D356+D357+D358+D359+D360</f>
        <v>0</v>
      </c>
      <c r="E355" s="129">
        <f>E356+E357+E358+E359+E360</f>
        <v>0</v>
      </c>
      <c r="F355" s="129">
        <f>F356+F357+F358+F359+F360</f>
        <v>0</v>
      </c>
      <c r="G355" s="292">
        <f t="shared" si="86"/>
        <v>0</v>
      </c>
      <c r="H355" s="292">
        <f t="shared" si="86"/>
        <v>0</v>
      </c>
      <c r="I355" s="292">
        <f t="shared" si="86"/>
        <v>0</v>
      </c>
      <c r="J355" s="292">
        <f t="shared" si="86"/>
        <v>0</v>
      </c>
      <c r="K355" s="292">
        <f t="shared" si="86"/>
        <v>0</v>
      </c>
      <c r="L355" s="292">
        <f t="shared" si="86"/>
        <v>0</v>
      </c>
    </row>
    <row r="356" spans="1:12" ht="17.25" customHeight="1">
      <c r="A356" s="330">
        <v>62</v>
      </c>
      <c r="B356" s="125" t="s">
        <v>281</v>
      </c>
      <c r="C356" s="383" t="s">
        <v>295</v>
      </c>
      <c r="D356" s="126"/>
      <c r="E356" s="126"/>
      <c r="F356" s="126">
        <f aca="true" t="shared" si="87" ref="F356:F361">D356+E356</f>
        <v>0</v>
      </c>
      <c r="G356" s="496">
        <f t="shared" si="86"/>
        <v>0</v>
      </c>
      <c r="H356" s="496">
        <f t="shared" si="86"/>
        <v>0</v>
      </c>
      <c r="I356" s="496">
        <f t="shared" si="86"/>
        <v>0</v>
      </c>
      <c r="J356" s="496">
        <f t="shared" si="86"/>
        <v>0</v>
      </c>
      <c r="K356" s="496">
        <f t="shared" si="86"/>
        <v>0</v>
      </c>
      <c r="L356" s="496">
        <f t="shared" si="86"/>
        <v>0</v>
      </c>
    </row>
    <row r="357" spans="1:12" ht="17.25" customHeight="1">
      <c r="A357" s="330">
        <v>63</v>
      </c>
      <c r="B357" s="125" t="s">
        <v>499</v>
      </c>
      <c r="C357" s="383" t="s">
        <v>491</v>
      </c>
      <c r="D357" s="126"/>
      <c r="E357" s="126"/>
      <c r="F357" s="126">
        <f t="shared" si="87"/>
        <v>0</v>
      </c>
      <c r="G357" s="496"/>
      <c r="H357" s="496"/>
      <c r="I357" s="496"/>
      <c r="J357" s="496"/>
      <c r="K357" s="496"/>
      <c r="L357" s="496"/>
    </row>
    <row r="358" spans="1:12" ht="17.25" customHeight="1">
      <c r="A358" s="330">
        <v>64</v>
      </c>
      <c r="B358" s="125" t="s">
        <v>500</v>
      </c>
      <c r="C358" s="383" t="s">
        <v>41</v>
      </c>
      <c r="D358" s="126"/>
      <c r="E358" s="126"/>
      <c r="F358" s="126">
        <f t="shared" si="87"/>
        <v>0</v>
      </c>
      <c r="G358" s="497">
        <f aca="true" t="shared" si="88" ref="G358:L358">G501+G641</f>
        <v>0</v>
      </c>
      <c r="H358" s="497">
        <f t="shared" si="88"/>
        <v>0</v>
      </c>
      <c r="I358" s="497">
        <f t="shared" si="88"/>
        <v>0</v>
      </c>
      <c r="J358" s="497">
        <f t="shared" si="88"/>
        <v>0</v>
      </c>
      <c r="K358" s="497">
        <f t="shared" si="88"/>
        <v>0</v>
      </c>
      <c r="L358" s="497">
        <f t="shared" si="88"/>
        <v>0</v>
      </c>
    </row>
    <row r="359" spans="1:12" ht="17.25" customHeight="1">
      <c r="A359" s="330">
        <v>65</v>
      </c>
      <c r="B359" s="125" t="s">
        <v>501</v>
      </c>
      <c r="C359" s="383" t="s">
        <v>502</v>
      </c>
      <c r="D359" s="126"/>
      <c r="E359" s="126"/>
      <c r="F359" s="126">
        <f t="shared" si="87"/>
        <v>0</v>
      </c>
      <c r="G359" s="498"/>
      <c r="H359" s="498"/>
      <c r="I359" s="498"/>
      <c r="J359" s="498"/>
      <c r="K359" s="498"/>
      <c r="L359" s="498"/>
    </row>
    <row r="360" spans="1:12" ht="17.25" customHeight="1" thickBot="1">
      <c r="A360" s="330">
        <v>66</v>
      </c>
      <c r="B360" s="125" t="s">
        <v>503</v>
      </c>
      <c r="C360" s="383" t="s">
        <v>380</v>
      </c>
      <c r="D360" s="126"/>
      <c r="E360" s="126"/>
      <c r="F360" s="126">
        <f t="shared" si="87"/>
        <v>0</v>
      </c>
      <c r="G360" s="498">
        <f aca="true" t="shared" si="89" ref="G360:L367">G502+G642</f>
        <v>0</v>
      </c>
      <c r="H360" s="498">
        <f t="shared" si="89"/>
        <v>0</v>
      </c>
      <c r="I360" s="498">
        <f t="shared" si="89"/>
        <v>0</v>
      </c>
      <c r="J360" s="498">
        <f t="shared" si="89"/>
        <v>0</v>
      </c>
      <c r="K360" s="498">
        <f t="shared" si="89"/>
        <v>0</v>
      </c>
      <c r="L360" s="498">
        <f t="shared" si="89"/>
        <v>0</v>
      </c>
    </row>
    <row r="361" spans="1:12" s="124" customFormat="1" ht="17.25" customHeight="1" thickBot="1">
      <c r="A361" s="370">
        <v>67</v>
      </c>
      <c r="B361" s="326" t="s">
        <v>53</v>
      </c>
      <c r="C361" s="604" t="s">
        <v>504</v>
      </c>
      <c r="D361" s="433"/>
      <c r="E361" s="433"/>
      <c r="F361" s="433">
        <f t="shared" si="87"/>
        <v>0</v>
      </c>
      <c r="G361" s="292">
        <f t="shared" si="89"/>
        <v>0</v>
      </c>
      <c r="H361" s="292">
        <f t="shared" si="89"/>
        <v>0</v>
      </c>
      <c r="I361" s="292">
        <f t="shared" si="89"/>
        <v>0</v>
      </c>
      <c r="J361" s="292">
        <f t="shared" si="89"/>
        <v>0</v>
      </c>
      <c r="K361" s="292">
        <f t="shared" si="89"/>
        <v>0</v>
      </c>
      <c r="L361" s="292">
        <f t="shared" si="89"/>
        <v>0</v>
      </c>
    </row>
    <row r="362" spans="1:12" ht="17.25" customHeight="1" thickBot="1">
      <c r="A362" s="121">
        <v>68</v>
      </c>
      <c r="B362" s="122" t="s">
        <v>404</v>
      </c>
      <c r="C362" s="402" t="s">
        <v>505</v>
      </c>
      <c r="D362" s="123">
        <f>D347+D297</f>
        <v>270</v>
      </c>
      <c r="E362" s="123">
        <f>E347+E297</f>
        <v>0</v>
      </c>
      <c r="F362" s="123">
        <f>F347+F297</f>
        <v>270</v>
      </c>
      <c r="G362" s="292">
        <f t="shared" si="89"/>
        <v>0</v>
      </c>
      <c r="H362" s="292">
        <f t="shared" si="89"/>
        <v>0</v>
      </c>
      <c r="I362" s="292">
        <f t="shared" si="89"/>
        <v>0</v>
      </c>
      <c r="J362" s="292">
        <f t="shared" si="89"/>
        <v>0</v>
      </c>
      <c r="K362" s="292">
        <f t="shared" si="89"/>
        <v>0</v>
      </c>
      <c r="L362" s="292">
        <f t="shared" si="89"/>
        <v>0</v>
      </c>
    </row>
    <row r="363" spans="1:12" ht="32.25" customHeight="1" thickBot="1">
      <c r="A363" s="121">
        <v>69</v>
      </c>
      <c r="B363" s="122" t="s">
        <v>405</v>
      </c>
      <c r="C363" s="402" t="s">
        <v>209</v>
      </c>
      <c r="D363" s="123">
        <f>D364</f>
        <v>0</v>
      </c>
      <c r="E363" s="123">
        <f>E364</f>
        <v>0</v>
      </c>
      <c r="F363" s="123">
        <f>F364</f>
        <v>0</v>
      </c>
      <c r="G363" s="292">
        <f t="shared" si="89"/>
        <v>0</v>
      </c>
      <c r="H363" s="292">
        <f t="shared" si="89"/>
        <v>0</v>
      </c>
      <c r="I363" s="292">
        <f t="shared" si="89"/>
        <v>0</v>
      </c>
      <c r="J363" s="292">
        <f t="shared" si="89"/>
        <v>0</v>
      </c>
      <c r="K363" s="292">
        <f t="shared" si="89"/>
        <v>0</v>
      </c>
      <c r="L363" s="292">
        <f t="shared" si="89"/>
        <v>0</v>
      </c>
    </row>
    <row r="364" spans="1:12" s="124" customFormat="1" ht="17.25" customHeight="1">
      <c r="A364" s="339">
        <v>70</v>
      </c>
      <c r="B364" s="227" t="s">
        <v>420</v>
      </c>
      <c r="C364" s="382" t="s">
        <v>381</v>
      </c>
      <c r="D364" s="228">
        <f>D365+D366</f>
        <v>0</v>
      </c>
      <c r="E364" s="228">
        <f>E365+E366</f>
        <v>0</v>
      </c>
      <c r="F364" s="228">
        <f>F365+F366</f>
        <v>0</v>
      </c>
      <c r="G364" s="329">
        <f t="shared" si="89"/>
        <v>0</v>
      </c>
      <c r="H364" s="329">
        <f t="shared" si="89"/>
        <v>0</v>
      </c>
      <c r="I364" s="329">
        <f t="shared" si="89"/>
        <v>0</v>
      </c>
      <c r="J364" s="329">
        <f t="shared" si="89"/>
        <v>0</v>
      </c>
      <c r="K364" s="329">
        <f t="shared" si="89"/>
        <v>0</v>
      </c>
      <c r="L364" s="329">
        <f t="shared" si="89"/>
        <v>0</v>
      </c>
    </row>
    <row r="365" spans="1:12" ht="17.25" customHeight="1">
      <c r="A365" s="341">
        <v>71</v>
      </c>
      <c r="B365" s="138" t="s">
        <v>7</v>
      </c>
      <c r="C365" s="403" t="s">
        <v>210</v>
      </c>
      <c r="D365" s="126"/>
      <c r="E365" s="126"/>
      <c r="F365" s="126">
        <f>D365+E365</f>
        <v>0</v>
      </c>
      <c r="G365" s="497">
        <f t="shared" si="89"/>
        <v>0</v>
      </c>
      <c r="H365" s="497">
        <f t="shared" si="89"/>
        <v>0</v>
      </c>
      <c r="I365" s="497">
        <f t="shared" si="89"/>
        <v>0</v>
      </c>
      <c r="J365" s="497">
        <f t="shared" si="89"/>
        <v>0</v>
      </c>
      <c r="K365" s="497">
        <f t="shared" si="89"/>
        <v>0</v>
      </c>
      <c r="L365" s="497">
        <f t="shared" si="89"/>
        <v>0</v>
      </c>
    </row>
    <row r="366" spans="1:12" ht="17.25" customHeight="1" thickBot="1">
      <c r="A366" s="305">
        <v>72</v>
      </c>
      <c r="B366" s="132" t="s">
        <v>421</v>
      </c>
      <c r="C366" s="401" t="s">
        <v>211</v>
      </c>
      <c r="D366" s="432"/>
      <c r="E366" s="432"/>
      <c r="F366" s="126">
        <f>D366+E366</f>
        <v>0</v>
      </c>
      <c r="G366" s="498">
        <f t="shared" si="89"/>
        <v>0</v>
      </c>
      <c r="H366" s="498">
        <f t="shared" si="89"/>
        <v>0</v>
      </c>
      <c r="I366" s="498">
        <f t="shared" si="89"/>
        <v>0</v>
      </c>
      <c r="J366" s="498">
        <f t="shared" si="89"/>
        <v>0</v>
      </c>
      <c r="K366" s="498">
        <f t="shared" si="89"/>
        <v>0</v>
      </c>
      <c r="L366" s="498">
        <f t="shared" si="89"/>
        <v>0</v>
      </c>
    </row>
    <row r="367" spans="1:12" s="124" customFormat="1" ht="30" customHeight="1" thickBot="1">
      <c r="A367" s="343">
        <v>73</v>
      </c>
      <c r="B367" s="229" t="s">
        <v>422</v>
      </c>
      <c r="C367" s="402" t="s">
        <v>594</v>
      </c>
      <c r="D367" s="123">
        <f>D368+D369+D376+D377</f>
        <v>0</v>
      </c>
      <c r="E367" s="123">
        <f>E368+E369+E376+E377</f>
        <v>0</v>
      </c>
      <c r="F367" s="123">
        <f>F368+F369+F376+F377</f>
        <v>0</v>
      </c>
      <c r="G367" s="292">
        <f t="shared" si="89"/>
        <v>0</v>
      </c>
      <c r="H367" s="292">
        <f t="shared" si="89"/>
        <v>0</v>
      </c>
      <c r="I367" s="292">
        <f t="shared" si="89"/>
        <v>0</v>
      </c>
      <c r="J367" s="292">
        <f t="shared" si="89"/>
        <v>0</v>
      </c>
      <c r="K367" s="292">
        <f t="shared" si="89"/>
        <v>0</v>
      </c>
      <c r="L367" s="292">
        <f t="shared" si="89"/>
        <v>0</v>
      </c>
    </row>
    <row r="368" spans="1:12" ht="17.25" customHeight="1" thickBot="1">
      <c r="A368" s="121">
        <v>74</v>
      </c>
      <c r="B368" s="122" t="s">
        <v>4</v>
      </c>
      <c r="C368" s="381" t="s">
        <v>212</v>
      </c>
      <c r="D368" s="123">
        <f>D510+D656</f>
        <v>0</v>
      </c>
      <c r="E368" s="123">
        <f>E510+E658</f>
        <v>0</v>
      </c>
      <c r="F368" s="123">
        <f>F510+F658</f>
        <v>0</v>
      </c>
      <c r="G368" s="292">
        <f aca="true" t="shared" si="90" ref="G368:J375">G510+G650</f>
        <v>0</v>
      </c>
      <c r="H368" s="292">
        <f t="shared" si="90"/>
        <v>0</v>
      </c>
      <c r="I368" s="292">
        <f t="shared" si="90"/>
        <v>0</v>
      </c>
      <c r="J368" s="292">
        <f t="shared" si="90"/>
        <v>0</v>
      </c>
      <c r="K368" s="123" t="e">
        <f>#REF!+K369</f>
        <v>#REF!</v>
      </c>
      <c r="L368" s="123" t="e">
        <f>#REF!+L369</f>
        <v>#REF!</v>
      </c>
    </row>
    <row r="369" spans="1:12" s="124" customFormat="1" ht="17.25" customHeight="1" thickBot="1">
      <c r="A369" s="121">
        <v>75</v>
      </c>
      <c r="B369" s="122" t="s">
        <v>35</v>
      </c>
      <c r="C369" s="381" t="s">
        <v>382</v>
      </c>
      <c r="D369" s="123">
        <f>D370+D373</f>
        <v>0</v>
      </c>
      <c r="E369" s="123">
        <f>E370+E373</f>
        <v>0</v>
      </c>
      <c r="F369" s="123">
        <f>F370+F373</f>
        <v>0</v>
      </c>
      <c r="G369" s="292">
        <f t="shared" si="90"/>
        <v>0</v>
      </c>
      <c r="H369" s="292">
        <f t="shared" si="90"/>
        <v>0</v>
      </c>
      <c r="I369" s="292">
        <f t="shared" si="90"/>
        <v>0</v>
      </c>
      <c r="J369" s="292">
        <f t="shared" si="90"/>
        <v>0</v>
      </c>
      <c r="K369" s="231"/>
      <c r="L369" s="230">
        <f>K369+J369</f>
        <v>0</v>
      </c>
    </row>
    <row r="370" spans="1:12" s="124" customFormat="1" ht="17.25" customHeight="1">
      <c r="A370" s="344">
        <v>76</v>
      </c>
      <c r="B370" s="142" t="s">
        <v>6</v>
      </c>
      <c r="C370" s="499" t="s">
        <v>383</v>
      </c>
      <c r="D370" s="228">
        <f>D512+D658</f>
        <v>0</v>
      </c>
      <c r="E370" s="228">
        <f>E512+E660</f>
        <v>0</v>
      </c>
      <c r="F370" s="228">
        <f>F512+F660</f>
        <v>0</v>
      </c>
      <c r="G370" s="329">
        <f t="shared" si="90"/>
        <v>0</v>
      </c>
      <c r="H370" s="329">
        <f t="shared" si="90"/>
        <v>0</v>
      </c>
      <c r="I370" s="329">
        <f t="shared" si="90"/>
        <v>0</v>
      </c>
      <c r="J370" s="329">
        <f t="shared" si="90"/>
        <v>0</v>
      </c>
      <c r="K370" s="230"/>
      <c r="L370" s="494"/>
    </row>
    <row r="371" spans="1:12" ht="17.25" customHeight="1">
      <c r="A371" s="341">
        <v>77</v>
      </c>
      <c r="B371" s="138" t="s">
        <v>385</v>
      </c>
      <c r="C371" s="134" t="s">
        <v>384</v>
      </c>
      <c r="D371" s="126"/>
      <c r="E371" s="126"/>
      <c r="F371" s="126">
        <f>D371+E371</f>
        <v>0</v>
      </c>
      <c r="G371" s="497">
        <f t="shared" si="90"/>
        <v>0</v>
      </c>
      <c r="H371" s="497">
        <f t="shared" si="90"/>
        <v>0</v>
      </c>
      <c r="I371" s="497">
        <f t="shared" si="90"/>
        <v>0</v>
      </c>
      <c r="J371" s="497">
        <f t="shared" si="90"/>
        <v>0</v>
      </c>
      <c r="K371" s="226"/>
      <c r="L371" s="232"/>
    </row>
    <row r="372" spans="1:12" ht="17.25" customHeight="1">
      <c r="A372" s="330">
        <v>78</v>
      </c>
      <c r="B372" s="125" t="s">
        <v>8</v>
      </c>
      <c r="C372" s="404" t="s">
        <v>386</v>
      </c>
      <c r="D372" s="126"/>
      <c r="E372" s="126"/>
      <c r="F372" s="126">
        <f>D372+E372</f>
        <v>0</v>
      </c>
      <c r="G372" s="497">
        <f t="shared" si="90"/>
        <v>0</v>
      </c>
      <c r="H372" s="497">
        <f t="shared" si="90"/>
        <v>0</v>
      </c>
      <c r="I372" s="497">
        <f t="shared" si="90"/>
        <v>0</v>
      </c>
      <c r="J372" s="497">
        <f t="shared" si="90"/>
        <v>0</v>
      </c>
      <c r="K372" s="226"/>
      <c r="L372" s="232"/>
    </row>
    <row r="373" spans="1:12" s="124" customFormat="1" ht="17.25" customHeight="1">
      <c r="A373" s="340">
        <v>79</v>
      </c>
      <c r="B373" s="338" t="s">
        <v>13</v>
      </c>
      <c r="C373" s="500" t="s">
        <v>296</v>
      </c>
      <c r="D373" s="129">
        <f>D515+D661</f>
        <v>0</v>
      </c>
      <c r="E373" s="129">
        <f>E515+E663</f>
        <v>0</v>
      </c>
      <c r="F373" s="129">
        <f>F515+F663</f>
        <v>0</v>
      </c>
      <c r="G373" s="324">
        <f t="shared" si="90"/>
        <v>0</v>
      </c>
      <c r="H373" s="324">
        <f t="shared" si="90"/>
        <v>0</v>
      </c>
      <c r="I373" s="324">
        <f t="shared" si="90"/>
        <v>0</v>
      </c>
      <c r="J373" s="324">
        <f t="shared" si="90"/>
        <v>0</v>
      </c>
      <c r="K373" s="230"/>
      <c r="L373" s="494"/>
    </row>
    <row r="374" spans="1:12" ht="17.25" customHeight="1">
      <c r="A374" s="330">
        <v>80</v>
      </c>
      <c r="B374" s="125" t="s">
        <v>385</v>
      </c>
      <c r="C374" s="404" t="s">
        <v>384</v>
      </c>
      <c r="D374" s="126"/>
      <c r="E374" s="126"/>
      <c r="F374" s="126">
        <f>D374+E374</f>
        <v>0</v>
      </c>
      <c r="G374" s="497">
        <f t="shared" si="90"/>
        <v>0</v>
      </c>
      <c r="H374" s="497">
        <f t="shared" si="90"/>
        <v>0</v>
      </c>
      <c r="I374" s="497">
        <f t="shared" si="90"/>
        <v>0</v>
      </c>
      <c r="J374" s="497">
        <f t="shared" si="90"/>
        <v>0</v>
      </c>
      <c r="K374" s="226"/>
      <c r="L374" s="232"/>
    </row>
    <row r="375" spans="1:12" ht="17.25" customHeight="1" thickBot="1">
      <c r="A375" s="330">
        <v>81</v>
      </c>
      <c r="B375" s="130" t="s">
        <v>8</v>
      </c>
      <c r="C375" s="405" t="s">
        <v>386</v>
      </c>
      <c r="D375" s="432"/>
      <c r="E375" s="432"/>
      <c r="F375" s="126">
        <f>D375+E375</f>
        <v>0</v>
      </c>
      <c r="G375" s="498">
        <f t="shared" si="90"/>
        <v>0</v>
      </c>
      <c r="H375" s="498">
        <f t="shared" si="90"/>
        <v>0</v>
      </c>
      <c r="I375" s="498">
        <f t="shared" si="90"/>
        <v>0</v>
      </c>
      <c r="J375" s="498">
        <f t="shared" si="90"/>
        <v>0</v>
      </c>
      <c r="K375" s="226"/>
      <c r="L375" s="232"/>
    </row>
    <row r="376" spans="1:12" s="124" customFormat="1" ht="17.25" customHeight="1" thickBot="1">
      <c r="A376" s="121">
        <v>82</v>
      </c>
      <c r="B376" s="122" t="s">
        <v>38</v>
      </c>
      <c r="C376" s="381" t="s">
        <v>506</v>
      </c>
      <c r="D376" s="123"/>
      <c r="E376" s="123"/>
      <c r="F376" s="123"/>
      <c r="G376" s="292">
        <f>G522+G658</f>
        <v>0</v>
      </c>
      <c r="H376" s="292">
        <f>H522+H658</f>
        <v>0</v>
      </c>
      <c r="I376" s="292">
        <f>I522+I658</f>
        <v>0</v>
      </c>
      <c r="J376" s="292">
        <f>J522+J658</f>
        <v>0</v>
      </c>
      <c r="K376" s="231"/>
      <c r="L376" s="230">
        <f>K376+J376</f>
        <v>0</v>
      </c>
    </row>
    <row r="377" spans="1:12" s="124" customFormat="1" ht="17.25" customHeight="1" thickBot="1">
      <c r="A377" s="121">
        <v>83</v>
      </c>
      <c r="B377" s="122" t="s">
        <v>39</v>
      </c>
      <c r="C377" s="381" t="s">
        <v>507</v>
      </c>
      <c r="D377" s="123"/>
      <c r="E377" s="123"/>
      <c r="F377" s="123"/>
      <c r="G377" s="292">
        <f>G527+G659</f>
        <v>0</v>
      </c>
      <c r="H377" s="292">
        <f>H527+H659</f>
        <v>0</v>
      </c>
      <c r="I377" s="292">
        <f>I527+I659</f>
        <v>0</v>
      </c>
      <c r="J377" s="292">
        <f>J527+J659</f>
        <v>0</v>
      </c>
      <c r="K377" s="231"/>
      <c r="L377" s="230">
        <f>K377+J377</f>
        <v>0</v>
      </c>
    </row>
    <row r="378" spans="1:12" ht="17.25" customHeight="1" thickBot="1">
      <c r="A378" s="323">
        <v>84</v>
      </c>
      <c r="B378" s="345"/>
      <c r="C378" s="139" t="s">
        <v>508</v>
      </c>
      <c r="D378" s="123">
        <f>D367+D363</f>
        <v>0</v>
      </c>
      <c r="E378" s="123">
        <f>E367+E363</f>
        <v>0</v>
      </c>
      <c r="F378" s="123">
        <f>F367+F363</f>
        <v>0</v>
      </c>
      <c r="G378" s="292">
        <f>G522+G658</f>
        <v>0</v>
      </c>
      <c r="H378" s="292">
        <f>H522+H658</f>
        <v>0</v>
      </c>
      <c r="I378" s="292">
        <f>I522+I658</f>
        <v>0</v>
      </c>
      <c r="J378" s="292">
        <f>J522+J658</f>
        <v>0</v>
      </c>
      <c r="K378" s="226"/>
      <c r="L378" s="232"/>
    </row>
    <row r="379" spans="1:12" ht="17.25" customHeight="1" thickBot="1">
      <c r="A379" s="346">
        <v>85</v>
      </c>
      <c r="B379" s="267"/>
      <c r="C379" s="139" t="s">
        <v>509</v>
      </c>
      <c r="D379" s="123">
        <f>D378+D362</f>
        <v>270</v>
      </c>
      <c r="E379" s="123">
        <f>E378+E362</f>
        <v>0</v>
      </c>
      <c r="F379" s="123">
        <f>F378+F362</f>
        <v>270</v>
      </c>
      <c r="G379" s="292">
        <f>G527+G659</f>
        <v>0</v>
      </c>
      <c r="H379" s="292">
        <f>H527+H659</f>
        <v>0</v>
      </c>
      <c r="I379" s="292">
        <f>I527+I659</f>
        <v>0</v>
      </c>
      <c r="J379" s="292">
        <f>J527+J659</f>
        <v>0</v>
      </c>
      <c r="K379" s="123" t="e">
        <f>K297+K324+#REF!+K331+K356+K361+K363+K368</f>
        <v>#REF!</v>
      </c>
      <c r="L379" s="123" t="e">
        <f>L297+L324+#REF!+L331+L356+L361+L363+L368</f>
        <v>#REF!</v>
      </c>
    </row>
    <row r="380" spans="1:12" ht="17.25" customHeight="1" thickBot="1">
      <c r="A380" s="539"/>
      <c r="B380" s="540"/>
      <c r="C380" s="541" t="s">
        <v>566</v>
      </c>
      <c r="D380" s="296">
        <v>57070</v>
      </c>
      <c r="E380" s="296">
        <v>416</v>
      </c>
      <c r="F380" s="296">
        <f>D380+E380</f>
        <v>57486</v>
      </c>
      <c r="G380" s="143"/>
      <c r="H380" s="412"/>
      <c r="I380" s="143"/>
      <c r="J380" s="412"/>
      <c r="K380" s="143"/>
      <c r="L380" s="143"/>
    </row>
    <row r="381" spans="1:12" ht="17.25" customHeight="1" thickBot="1">
      <c r="A381" s="539"/>
      <c r="B381" s="540"/>
      <c r="C381" s="541" t="s">
        <v>567</v>
      </c>
      <c r="D381" s="296">
        <f>D380+D379</f>
        <v>57340</v>
      </c>
      <c r="E381" s="296">
        <f>E380+E379</f>
        <v>416</v>
      </c>
      <c r="F381" s="296">
        <f>F380+F379</f>
        <v>57756</v>
      </c>
      <c r="G381" s="143"/>
      <c r="H381" s="412"/>
      <c r="I381" s="143"/>
      <c r="J381" s="412"/>
      <c r="K381" s="143"/>
      <c r="L381" s="143"/>
    </row>
    <row r="382" ht="17.25" customHeight="1">
      <c r="A382" s="117" t="s">
        <v>604</v>
      </c>
    </row>
    <row r="383" ht="17.25" customHeight="1">
      <c r="A383" s="117" t="s">
        <v>600</v>
      </c>
    </row>
    <row r="384" ht="17.25" customHeight="1" thickBot="1"/>
    <row r="385" spans="1:10" ht="17.25" customHeight="1" thickBot="1">
      <c r="A385" s="642" t="s">
        <v>47</v>
      </c>
      <c r="B385" s="643"/>
      <c r="C385" s="643"/>
      <c r="D385" s="643"/>
      <c r="E385" s="644"/>
      <c r="F385" s="644"/>
      <c r="G385" s="644"/>
      <c r="H385" s="644"/>
      <c r="I385" s="644"/>
      <c r="J385" s="645"/>
    </row>
    <row r="386" spans="1:12" ht="17.25" customHeight="1" thickBot="1">
      <c r="A386" s="347" t="s">
        <v>48</v>
      </c>
      <c r="B386" s="294"/>
      <c r="C386" s="406" t="s">
        <v>49</v>
      </c>
      <c r="D386" s="295" t="s">
        <v>3</v>
      </c>
      <c r="E386" s="116" t="s">
        <v>602</v>
      </c>
      <c r="F386" s="116" t="s">
        <v>603</v>
      </c>
      <c r="G386" s="295" t="s">
        <v>192</v>
      </c>
      <c r="H386" s="414" t="s">
        <v>185</v>
      </c>
      <c r="I386" s="116" t="s">
        <v>193</v>
      </c>
      <c r="J386" s="414" t="s">
        <v>185</v>
      </c>
      <c r="K386" s="116" t="s">
        <v>204</v>
      </c>
      <c r="L386" s="116" t="s">
        <v>185</v>
      </c>
    </row>
    <row r="387" spans="1:12" ht="17.25" customHeight="1" thickBot="1">
      <c r="A387" s="323">
        <v>1</v>
      </c>
      <c r="B387" s="337" t="s">
        <v>4</v>
      </c>
      <c r="C387" s="407" t="s">
        <v>50</v>
      </c>
      <c r="D387" s="141">
        <f>D388+D389+D390+D391+D392+D393+D394+D395+D396+D397+D398</f>
        <v>57340</v>
      </c>
      <c r="E387" s="141">
        <f>E388+E389+E390+E391+E392+E393+E394+E395+E396+E397+E398</f>
        <v>416</v>
      </c>
      <c r="F387" s="141">
        <f>F388+F389+F390+F391+F392+F393+F394+F395+F396+F397+F398</f>
        <v>57756</v>
      </c>
      <c r="G387" s="376">
        <f>G388+G389+G390+G391+G395+G392+G393+G394+G398</f>
        <v>350</v>
      </c>
      <c r="H387" s="416">
        <f>H388+H389+H390+H391+H395+H392+H393+H394+H398</f>
        <v>58106</v>
      </c>
      <c r="I387" s="376">
        <f>I388+I389+I390+I391+I395+I392+I393+I394+I398</f>
        <v>16</v>
      </c>
      <c r="J387" s="416">
        <f>J388+J389+J390+J391+J395+J392+J393+J394+J398</f>
        <v>58122</v>
      </c>
      <c r="K387" s="296">
        <f aca="true" t="shared" si="91" ref="K387:L395">K523+K638</f>
        <v>0</v>
      </c>
      <c r="L387" s="296">
        <f t="shared" si="91"/>
        <v>0</v>
      </c>
    </row>
    <row r="388" spans="1:12" ht="17.25" customHeight="1">
      <c r="A388" s="131">
        <v>2</v>
      </c>
      <c r="B388" s="135" t="s">
        <v>6</v>
      </c>
      <c r="C388" s="400" t="s">
        <v>51</v>
      </c>
      <c r="D388" s="140">
        <v>29141</v>
      </c>
      <c r="E388" s="140">
        <v>328</v>
      </c>
      <c r="F388" s="140">
        <f>D388+E388</f>
        <v>29469</v>
      </c>
      <c r="G388" s="140"/>
      <c r="H388" s="417">
        <f>F388+G388</f>
        <v>29469</v>
      </c>
      <c r="I388" s="140"/>
      <c r="J388" s="417">
        <f>H388+I388</f>
        <v>29469</v>
      </c>
      <c r="K388" s="140">
        <f t="shared" si="91"/>
        <v>0</v>
      </c>
      <c r="L388" s="140">
        <f t="shared" si="91"/>
        <v>0</v>
      </c>
    </row>
    <row r="389" spans="1:12" ht="17.25" customHeight="1">
      <c r="A389" s="330">
        <v>3</v>
      </c>
      <c r="B389" s="125" t="s">
        <v>13</v>
      </c>
      <c r="C389" s="383" t="s">
        <v>510</v>
      </c>
      <c r="D389" s="140">
        <v>7745</v>
      </c>
      <c r="E389" s="140">
        <v>88</v>
      </c>
      <c r="F389" s="140">
        <f aca="true" t="shared" si="92" ref="F389:F397">D389+E389</f>
        <v>7833</v>
      </c>
      <c r="G389" s="140"/>
      <c r="H389" s="417">
        <f aca="true" t="shared" si="93" ref="H389:H395">F389+G389</f>
        <v>7833</v>
      </c>
      <c r="I389" s="140"/>
      <c r="J389" s="417">
        <f aca="true" t="shared" si="94" ref="J389:J395">H389+I389</f>
        <v>7833</v>
      </c>
      <c r="K389" s="140">
        <f t="shared" si="91"/>
        <v>0</v>
      </c>
      <c r="L389" s="140">
        <f t="shared" si="91"/>
        <v>0</v>
      </c>
    </row>
    <row r="390" spans="1:12" ht="17.25" customHeight="1">
      <c r="A390" s="131">
        <v>4</v>
      </c>
      <c r="B390" s="125" t="s">
        <v>52</v>
      </c>
      <c r="C390" s="383" t="s">
        <v>387</v>
      </c>
      <c r="D390" s="140">
        <v>20304</v>
      </c>
      <c r="E390" s="140"/>
      <c r="F390" s="140">
        <f t="shared" si="92"/>
        <v>20304</v>
      </c>
      <c r="G390" s="140">
        <f>299+51</f>
        <v>350</v>
      </c>
      <c r="H390" s="417">
        <f t="shared" si="93"/>
        <v>20654</v>
      </c>
      <c r="I390" s="140">
        <v>16</v>
      </c>
      <c r="J390" s="417">
        <f t="shared" si="94"/>
        <v>20670</v>
      </c>
      <c r="K390" s="140">
        <f t="shared" si="91"/>
        <v>0</v>
      </c>
      <c r="L390" s="140">
        <f t="shared" si="91"/>
        <v>0</v>
      </c>
    </row>
    <row r="391" spans="1:12" ht="17.25" customHeight="1">
      <c r="A391" s="330">
        <v>5</v>
      </c>
      <c r="B391" s="125" t="s">
        <v>53</v>
      </c>
      <c r="C391" s="383" t="s">
        <v>388</v>
      </c>
      <c r="D391" s="140"/>
      <c r="E391" s="140"/>
      <c r="F391" s="140">
        <f t="shared" si="92"/>
        <v>0</v>
      </c>
      <c r="G391" s="140"/>
      <c r="H391" s="417">
        <f t="shared" si="93"/>
        <v>0</v>
      </c>
      <c r="I391" s="140"/>
      <c r="J391" s="417">
        <f t="shared" si="94"/>
        <v>0</v>
      </c>
      <c r="K391" s="140">
        <f t="shared" si="91"/>
        <v>0</v>
      </c>
      <c r="L391" s="140">
        <f t="shared" si="91"/>
        <v>0</v>
      </c>
    </row>
    <row r="392" spans="1:12" ht="17.25" customHeight="1">
      <c r="A392" s="131">
        <v>6</v>
      </c>
      <c r="B392" s="125" t="s">
        <v>54</v>
      </c>
      <c r="C392" s="383" t="s">
        <v>56</v>
      </c>
      <c r="D392" s="140"/>
      <c r="E392" s="140"/>
      <c r="F392" s="140">
        <f t="shared" si="92"/>
        <v>0</v>
      </c>
      <c r="G392" s="140"/>
      <c r="H392" s="417">
        <f t="shared" si="93"/>
        <v>0</v>
      </c>
      <c r="I392" s="140"/>
      <c r="J392" s="417">
        <f t="shared" si="94"/>
        <v>0</v>
      </c>
      <c r="K392" s="140">
        <f t="shared" si="91"/>
        <v>0</v>
      </c>
      <c r="L392" s="140">
        <f t="shared" si="91"/>
        <v>0</v>
      </c>
    </row>
    <row r="393" spans="1:12" ht="17.25" customHeight="1">
      <c r="A393" s="330">
        <v>7</v>
      </c>
      <c r="B393" s="125" t="s">
        <v>55</v>
      </c>
      <c r="C393" s="383" t="s">
        <v>58</v>
      </c>
      <c r="D393" s="140"/>
      <c r="E393" s="140"/>
      <c r="F393" s="140">
        <f t="shared" si="92"/>
        <v>0</v>
      </c>
      <c r="G393" s="140"/>
      <c r="H393" s="417">
        <f t="shared" si="93"/>
        <v>0</v>
      </c>
      <c r="I393" s="140"/>
      <c r="J393" s="417">
        <f t="shared" si="94"/>
        <v>0</v>
      </c>
      <c r="K393" s="140">
        <f t="shared" si="91"/>
        <v>0</v>
      </c>
      <c r="L393" s="140">
        <f t="shared" si="91"/>
        <v>0</v>
      </c>
    </row>
    <row r="394" spans="1:12" ht="17.25" customHeight="1">
      <c r="A394" s="131">
        <v>8</v>
      </c>
      <c r="B394" s="125" t="s">
        <v>57</v>
      </c>
      <c r="C394" s="383" t="s">
        <v>511</v>
      </c>
      <c r="D394" s="140"/>
      <c r="E394" s="140"/>
      <c r="F394" s="140">
        <f t="shared" si="92"/>
        <v>0</v>
      </c>
      <c r="G394" s="140"/>
      <c r="H394" s="417">
        <f t="shared" si="93"/>
        <v>0</v>
      </c>
      <c r="I394" s="140"/>
      <c r="J394" s="417">
        <f t="shared" si="94"/>
        <v>0</v>
      </c>
      <c r="K394" s="140">
        <f t="shared" si="91"/>
        <v>0</v>
      </c>
      <c r="L394" s="140">
        <f t="shared" si="91"/>
        <v>0</v>
      </c>
    </row>
    <row r="395" spans="1:12" ht="17.25" customHeight="1">
      <c r="A395" s="330">
        <v>9</v>
      </c>
      <c r="B395" s="125" t="s">
        <v>59</v>
      </c>
      <c r="C395" s="383" t="s">
        <v>61</v>
      </c>
      <c r="D395" s="140">
        <v>150</v>
      </c>
      <c r="E395" s="140"/>
      <c r="F395" s="140">
        <f t="shared" si="92"/>
        <v>150</v>
      </c>
      <c r="G395" s="140"/>
      <c r="H395" s="417">
        <f t="shared" si="93"/>
        <v>150</v>
      </c>
      <c r="I395" s="140"/>
      <c r="J395" s="417">
        <f t="shared" si="94"/>
        <v>150</v>
      </c>
      <c r="K395" s="140">
        <f t="shared" si="91"/>
        <v>0</v>
      </c>
      <c r="L395" s="140">
        <f t="shared" si="91"/>
        <v>0</v>
      </c>
    </row>
    <row r="396" spans="1:12" ht="17.25" customHeight="1">
      <c r="A396" s="330">
        <v>10</v>
      </c>
      <c r="B396" s="125" t="s">
        <v>60</v>
      </c>
      <c r="C396" s="383" t="s">
        <v>512</v>
      </c>
      <c r="D396" s="140"/>
      <c r="E396" s="140"/>
      <c r="F396" s="140">
        <f t="shared" si="92"/>
        <v>0</v>
      </c>
      <c r="G396" s="377"/>
      <c r="H396" s="418"/>
      <c r="I396" s="377"/>
      <c r="J396" s="418"/>
      <c r="K396" s="331"/>
      <c r="L396" s="331"/>
    </row>
    <row r="397" spans="1:12" ht="17.25" customHeight="1">
      <c r="A397" s="330">
        <v>11</v>
      </c>
      <c r="B397" s="125" t="s">
        <v>62</v>
      </c>
      <c r="C397" s="383" t="s">
        <v>513</v>
      </c>
      <c r="D397" s="140"/>
      <c r="E397" s="140"/>
      <c r="F397" s="140">
        <f t="shared" si="92"/>
        <v>0</v>
      </c>
      <c r="G397" s="377"/>
      <c r="H397" s="418"/>
      <c r="I397" s="377"/>
      <c r="J397" s="418"/>
      <c r="K397" s="331"/>
      <c r="L397" s="331"/>
    </row>
    <row r="398" spans="1:12" ht="17.25" customHeight="1">
      <c r="A398" s="330">
        <v>12</v>
      </c>
      <c r="B398" s="125" t="s">
        <v>64</v>
      </c>
      <c r="C398" s="383" t="s">
        <v>389</v>
      </c>
      <c r="D398" s="140">
        <f aca="true" t="shared" si="95" ref="D398:J398">D399+D400+D401</f>
        <v>0</v>
      </c>
      <c r="E398" s="140">
        <f t="shared" si="95"/>
        <v>0</v>
      </c>
      <c r="F398" s="140">
        <f t="shared" si="95"/>
        <v>0</v>
      </c>
      <c r="G398" s="377">
        <f t="shared" si="95"/>
        <v>0</v>
      </c>
      <c r="H398" s="418">
        <f t="shared" si="95"/>
        <v>0</v>
      </c>
      <c r="I398" s="377">
        <f t="shared" si="95"/>
        <v>0</v>
      </c>
      <c r="J398" s="418">
        <f t="shared" si="95"/>
        <v>0</v>
      </c>
      <c r="K398" s="331"/>
      <c r="L398" s="331"/>
    </row>
    <row r="399" spans="1:12" ht="17.25" customHeight="1">
      <c r="A399" s="330">
        <v>13</v>
      </c>
      <c r="B399" s="125" t="s">
        <v>515</v>
      </c>
      <c r="C399" s="383" t="s">
        <v>390</v>
      </c>
      <c r="D399" s="434"/>
      <c r="E399" s="434"/>
      <c r="F399" s="434">
        <f>D399+E399</f>
        <v>0</v>
      </c>
      <c r="G399" s="385"/>
      <c r="H399" s="157">
        <f>F399+G399</f>
        <v>0</v>
      </c>
      <c r="I399" s="385"/>
      <c r="J399" s="157">
        <f>H399+I399</f>
        <v>0</v>
      </c>
      <c r="K399" s="331"/>
      <c r="L399" s="331"/>
    </row>
    <row r="400" spans="1:12" ht="17.25" customHeight="1">
      <c r="A400" s="330">
        <v>14</v>
      </c>
      <c r="B400" s="125" t="s">
        <v>516</v>
      </c>
      <c r="C400" s="383" t="s">
        <v>72</v>
      </c>
      <c r="D400" s="434"/>
      <c r="E400" s="434"/>
      <c r="F400" s="434">
        <f>D400+E400</f>
        <v>0</v>
      </c>
      <c r="G400" s="385"/>
      <c r="H400" s="157">
        <f>F400+G400</f>
        <v>0</v>
      </c>
      <c r="I400" s="385"/>
      <c r="J400" s="157">
        <f>H400+I400</f>
        <v>0</v>
      </c>
      <c r="K400" s="331"/>
      <c r="L400" s="331"/>
    </row>
    <row r="401" spans="1:12" ht="17.25" customHeight="1" thickBot="1">
      <c r="A401" s="305">
        <v>15</v>
      </c>
      <c r="B401" s="132" t="s">
        <v>514</v>
      </c>
      <c r="C401" s="401" t="s">
        <v>391</v>
      </c>
      <c r="D401" s="297"/>
      <c r="E401" s="297"/>
      <c r="F401" s="434">
        <f>D401+E401</f>
        <v>0</v>
      </c>
      <c r="G401" s="410"/>
      <c r="H401" s="419">
        <f>F401+G401</f>
        <v>0</v>
      </c>
      <c r="I401" s="410"/>
      <c r="J401" s="419">
        <f>H401+I401</f>
        <v>0</v>
      </c>
      <c r="K401" s="331"/>
      <c r="L401" s="331"/>
    </row>
    <row r="402" spans="1:12" ht="17.25" customHeight="1" thickBot="1">
      <c r="A402" s="121">
        <v>16</v>
      </c>
      <c r="B402" s="122" t="s">
        <v>35</v>
      </c>
      <c r="C402" s="381" t="s">
        <v>63</v>
      </c>
      <c r="D402" s="141">
        <f>D403+D404+D406+D407+D408+D409+D412+D410+D411</f>
        <v>0</v>
      </c>
      <c r="E402" s="141">
        <f>E403+E404+E406+E407+E408+E409+E412+E410+E411</f>
        <v>0</v>
      </c>
      <c r="F402" s="141">
        <f>F403+F404+F406+F407+F408+F409+F412+F410+F411</f>
        <v>0</v>
      </c>
      <c r="G402" s="376">
        <f>G403+G404+G406+G407+G408+G409+G412</f>
        <v>0</v>
      </c>
      <c r="H402" s="416">
        <f>H403+H404+H406+H407+H408+H409+H412</f>
        <v>0</v>
      </c>
      <c r="I402" s="376">
        <f>I403+I404+I406+I407+I408+I409+I412</f>
        <v>0</v>
      </c>
      <c r="J402" s="416">
        <f>J403+J404+J406+J407+J408+J409+J412</f>
        <v>0</v>
      </c>
      <c r="K402" s="141">
        <f aca="true" t="shared" si="96" ref="K402:L404">K532+K647</f>
        <v>0</v>
      </c>
      <c r="L402" s="141">
        <f t="shared" si="96"/>
        <v>0</v>
      </c>
    </row>
    <row r="403" spans="1:12" ht="17.25" customHeight="1">
      <c r="A403" s="131">
        <v>17</v>
      </c>
      <c r="B403" s="135" t="s">
        <v>6</v>
      </c>
      <c r="C403" s="400" t="s">
        <v>392</v>
      </c>
      <c r="D403" s="140"/>
      <c r="E403" s="140"/>
      <c r="F403" s="140">
        <f>D403+E403</f>
        <v>0</v>
      </c>
      <c r="G403" s="140"/>
      <c r="H403" s="417">
        <f aca="true" t="shared" si="97" ref="H403:H409">F403+G403</f>
        <v>0</v>
      </c>
      <c r="I403" s="140"/>
      <c r="J403" s="417">
        <f aca="true" t="shared" si="98" ref="J403:J409">H403+I403</f>
        <v>0</v>
      </c>
      <c r="K403" s="140">
        <f t="shared" si="96"/>
        <v>0</v>
      </c>
      <c r="L403" s="140">
        <f t="shared" si="96"/>
        <v>0</v>
      </c>
    </row>
    <row r="404" spans="1:12" ht="17.25" customHeight="1">
      <c r="A404" s="330">
        <v>18</v>
      </c>
      <c r="B404" s="125" t="s">
        <v>13</v>
      </c>
      <c r="C404" s="383" t="s">
        <v>393</v>
      </c>
      <c r="D404" s="140"/>
      <c r="E404" s="140"/>
      <c r="F404" s="140">
        <f aca="true" t="shared" si="99" ref="F404:F411">D404+E404</f>
        <v>0</v>
      </c>
      <c r="G404" s="140"/>
      <c r="H404" s="417">
        <f t="shared" si="97"/>
        <v>0</v>
      </c>
      <c r="I404" s="140"/>
      <c r="J404" s="417">
        <f t="shared" si="98"/>
        <v>0</v>
      </c>
      <c r="K404" s="140">
        <f t="shared" si="96"/>
        <v>0</v>
      </c>
      <c r="L404" s="140">
        <f t="shared" si="96"/>
        <v>0</v>
      </c>
    </row>
    <row r="405" spans="1:12" ht="17.25" customHeight="1">
      <c r="A405" s="330">
        <v>19</v>
      </c>
      <c r="B405" s="135" t="s">
        <v>52</v>
      </c>
      <c r="C405" s="400" t="s">
        <v>517</v>
      </c>
      <c r="D405" s="140"/>
      <c r="E405" s="140"/>
      <c r="F405" s="140">
        <f t="shared" si="99"/>
        <v>0</v>
      </c>
      <c r="G405" s="140"/>
      <c r="H405" s="417"/>
      <c r="I405" s="140"/>
      <c r="J405" s="417"/>
      <c r="K405" s="140"/>
      <c r="L405" s="140"/>
    </row>
    <row r="406" spans="1:12" ht="17.25" customHeight="1">
      <c r="A406" s="330">
        <v>20</v>
      </c>
      <c r="B406" s="135" t="s">
        <v>53</v>
      </c>
      <c r="C406" s="400" t="s">
        <v>394</v>
      </c>
      <c r="D406" s="140"/>
      <c r="E406" s="140"/>
      <c r="F406" s="140">
        <f t="shared" si="99"/>
        <v>0</v>
      </c>
      <c r="G406" s="140"/>
      <c r="H406" s="417">
        <f t="shared" si="97"/>
        <v>0</v>
      </c>
      <c r="I406" s="140"/>
      <c r="J406" s="417">
        <f t="shared" si="98"/>
        <v>0</v>
      </c>
      <c r="K406" s="140">
        <f>K535+K650</f>
        <v>0</v>
      </c>
      <c r="L406" s="140">
        <f>L535+L650</f>
        <v>0</v>
      </c>
    </row>
    <row r="407" spans="1:12" ht="17.25" customHeight="1">
      <c r="A407" s="330">
        <v>21</v>
      </c>
      <c r="B407" s="135" t="s">
        <v>54</v>
      </c>
      <c r="C407" s="403" t="s">
        <v>395</v>
      </c>
      <c r="D407" s="140"/>
      <c r="E407" s="140"/>
      <c r="F407" s="140">
        <f t="shared" si="99"/>
        <v>0</v>
      </c>
      <c r="G407" s="140"/>
      <c r="H407" s="417">
        <f t="shared" si="97"/>
        <v>0</v>
      </c>
      <c r="I407" s="140"/>
      <c r="J407" s="417">
        <f t="shared" si="98"/>
        <v>0</v>
      </c>
      <c r="K407" s="140"/>
      <c r="L407" s="140"/>
    </row>
    <row r="408" spans="1:12" ht="17.25" customHeight="1">
      <c r="A408" s="330">
        <v>22</v>
      </c>
      <c r="B408" s="135" t="s">
        <v>55</v>
      </c>
      <c r="C408" s="384" t="s">
        <v>69</v>
      </c>
      <c r="D408" s="140"/>
      <c r="E408" s="140"/>
      <c r="F408" s="140">
        <f t="shared" si="99"/>
        <v>0</v>
      </c>
      <c r="G408" s="140"/>
      <c r="H408" s="417">
        <f t="shared" si="97"/>
        <v>0</v>
      </c>
      <c r="I408" s="140"/>
      <c r="J408" s="417">
        <f t="shared" si="98"/>
        <v>0</v>
      </c>
      <c r="K408" s="140"/>
      <c r="L408" s="140"/>
    </row>
    <row r="409" spans="1:14" ht="17.25" customHeight="1">
      <c r="A409" s="137">
        <v>23</v>
      </c>
      <c r="B409" s="125" t="s">
        <v>57</v>
      </c>
      <c r="C409" s="383" t="s">
        <v>67</v>
      </c>
      <c r="D409" s="140"/>
      <c r="E409" s="140"/>
      <c r="F409" s="140">
        <f t="shared" si="99"/>
        <v>0</v>
      </c>
      <c r="G409" s="140"/>
      <c r="H409" s="417">
        <f t="shared" si="97"/>
        <v>0</v>
      </c>
      <c r="I409" s="140"/>
      <c r="J409" s="417">
        <f t="shared" si="98"/>
        <v>0</v>
      </c>
      <c r="K409" s="140">
        <f>K537+K652</f>
        <v>0</v>
      </c>
      <c r="L409" s="140">
        <f>L537+L652</f>
        <v>0</v>
      </c>
      <c r="N409" s="117" t="s">
        <v>519</v>
      </c>
    </row>
    <row r="410" spans="1:12" ht="17.25" customHeight="1">
      <c r="A410" s="137">
        <v>24</v>
      </c>
      <c r="B410" s="125" t="s">
        <v>59</v>
      </c>
      <c r="C410" s="383" t="s">
        <v>518</v>
      </c>
      <c r="D410" s="140"/>
      <c r="E410" s="140"/>
      <c r="F410" s="140">
        <f t="shared" si="99"/>
        <v>0</v>
      </c>
      <c r="G410" s="377"/>
      <c r="H410" s="418"/>
      <c r="I410" s="377"/>
      <c r="J410" s="418"/>
      <c r="K410" s="140"/>
      <c r="L410" s="140"/>
    </row>
    <row r="411" spans="1:12" ht="17.25" customHeight="1">
      <c r="A411" s="137">
        <v>25</v>
      </c>
      <c r="B411" s="125" t="s">
        <v>60</v>
      </c>
      <c r="C411" s="383" t="s">
        <v>520</v>
      </c>
      <c r="D411" s="140"/>
      <c r="E411" s="140"/>
      <c r="F411" s="140">
        <f t="shared" si="99"/>
        <v>0</v>
      </c>
      <c r="G411" s="377"/>
      <c r="H411" s="418"/>
      <c r="I411" s="377"/>
      <c r="J411" s="418"/>
      <c r="K411" s="140"/>
      <c r="L411" s="140"/>
    </row>
    <row r="412" spans="1:12" ht="17.25" customHeight="1">
      <c r="A412" s="330">
        <v>26</v>
      </c>
      <c r="B412" s="125" t="s">
        <v>62</v>
      </c>
      <c r="C412" s="383" t="s">
        <v>396</v>
      </c>
      <c r="D412" s="140">
        <f aca="true" t="shared" si="100" ref="D412:J412">D413+D414+D415</f>
        <v>0</v>
      </c>
      <c r="E412" s="140">
        <f t="shared" si="100"/>
        <v>0</v>
      </c>
      <c r="F412" s="140">
        <f t="shared" si="100"/>
        <v>0</v>
      </c>
      <c r="G412" s="377">
        <f t="shared" si="100"/>
        <v>0</v>
      </c>
      <c r="H412" s="418">
        <f t="shared" si="100"/>
        <v>0</v>
      </c>
      <c r="I412" s="377">
        <f t="shared" si="100"/>
        <v>0</v>
      </c>
      <c r="J412" s="418">
        <f t="shared" si="100"/>
        <v>0</v>
      </c>
      <c r="K412" s="140"/>
      <c r="L412" s="140"/>
    </row>
    <row r="413" spans="1:12" ht="17.25" customHeight="1">
      <c r="A413" s="330">
        <v>27</v>
      </c>
      <c r="B413" s="125" t="s">
        <v>515</v>
      </c>
      <c r="C413" s="383" t="s">
        <v>390</v>
      </c>
      <c r="D413" s="140"/>
      <c r="E413" s="140"/>
      <c r="F413" s="140">
        <f>D413+E413</f>
        <v>0</v>
      </c>
      <c r="G413" s="140"/>
      <c r="H413" s="417">
        <f>G413+F413</f>
        <v>0</v>
      </c>
      <c r="I413" s="140"/>
      <c r="J413" s="417">
        <f>I413+H413</f>
        <v>0</v>
      </c>
      <c r="K413" s="140"/>
      <c r="L413" s="140"/>
    </row>
    <row r="414" spans="1:12" ht="17.25" customHeight="1">
      <c r="A414" s="330">
        <v>28</v>
      </c>
      <c r="B414" s="125" t="s">
        <v>516</v>
      </c>
      <c r="C414" s="383" t="s">
        <v>72</v>
      </c>
      <c r="D414" s="140"/>
      <c r="E414" s="140"/>
      <c r="F414" s="140">
        <f>D414+E414</f>
        <v>0</v>
      </c>
      <c r="G414" s="140"/>
      <c r="H414" s="417">
        <f>G414+F414</f>
        <v>0</v>
      </c>
      <c r="I414" s="140"/>
      <c r="J414" s="417">
        <f>I414+H414</f>
        <v>0</v>
      </c>
      <c r="K414" s="140"/>
      <c r="L414" s="140"/>
    </row>
    <row r="415" spans="1:14" ht="17.25" customHeight="1" thickBot="1">
      <c r="A415" s="305">
        <v>29</v>
      </c>
      <c r="B415" s="132" t="s">
        <v>514</v>
      </c>
      <c r="C415" s="401" t="s">
        <v>391</v>
      </c>
      <c r="D415" s="331"/>
      <c r="E415" s="331"/>
      <c r="F415" s="140">
        <f>D415+E415</f>
        <v>0</v>
      </c>
      <c r="G415" s="140">
        <f>G540+G655</f>
        <v>0</v>
      </c>
      <c r="H415" s="417">
        <f>G415+F415</f>
        <v>0</v>
      </c>
      <c r="I415" s="140">
        <f>I540+I655</f>
        <v>0</v>
      </c>
      <c r="J415" s="417">
        <f>I415+H415</f>
        <v>0</v>
      </c>
      <c r="K415" s="140">
        <f>K538+K653</f>
        <v>0</v>
      </c>
      <c r="L415" s="140">
        <f>L538+L653</f>
        <v>0</v>
      </c>
      <c r="N415" s="134"/>
    </row>
    <row r="416" spans="1:14" ht="17.25" customHeight="1" thickBot="1">
      <c r="A416" s="323">
        <v>30</v>
      </c>
      <c r="B416" s="348" t="s">
        <v>407</v>
      </c>
      <c r="C416" s="323" t="s">
        <v>397</v>
      </c>
      <c r="D416" s="141">
        <f aca="true" t="shared" si="101" ref="D416:J416">D402+D387</f>
        <v>57340</v>
      </c>
      <c r="E416" s="141">
        <f t="shared" si="101"/>
        <v>416</v>
      </c>
      <c r="F416" s="141">
        <f t="shared" si="101"/>
        <v>57756</v>
      </c>
      <c r="G416" s="376">
        <f t="shared" si="101"/>
        <v>350</v>
      </c>
      <c r="H416" s="416">
        <f t="shared" si="101"/>
        <v>58106</v>
      </c>
      <c r="I416" s="376">
        <f t="shared" si="101"/>
        <v>16</v>
      </c>
      <c r="J416" s="416">
        <f t="shared" si="101"/>
        <v>58122</v>
      </c>
      <c r="K416" s="331"/>
      <c r="L416" s="331"/>
      <c r="N416" s="134"/>
    </row>
    <row r="417" spans="1:12" s="124" customFormat="1" ht="30" customHeight="1" thickBot="1">
      <c r="A417" s="121">
        <v>31</v>
      </c>
      <c r="B417" s="122" t="s">
        <v>408</v>
      </c>
      <c r="C417" s="402" t="s">
        <v>398</v>
      </c>
      <c r="D417" s="141">
        <f>D418+D421+D428+D429</f>
        <v>0</v>
      </c>
      <c r="E417" s="141">
        <f>E418+E421+E428+E429</f>
        <v>0</v>
      </c>
      <c r="F417" s="141">
        <f>F418+F421+F428+F429</f>
        <v>0</v>
      </c>
      <c r="G417" s="141">
        <v>0</v>
      </c>
      <c r="H417" s="420">
        <v>0</v>
      </c>
      <c r="I417" s="141">
        <v>0</v>
      </c>
      <c r="J417" s="420">
        <v>0</v>
      </c>
      <c r="K417" s="141">
        <f>K555+K670</f>
        <v>0</v>
      </c>
      <c r="L417" s="141">
        <f>L555+L670</f>
        <v>0</v>
      </c>
    </row>
    <row r="418" spans="1:12" s="124" customFormat="1" ht="17.25" customHeight="1" thickBot="1">
      <c r="A418" s="121">
        <v>32</v>
      </c>
      <c r="B418" s="122" t="s">
        <v>4</v>
      </c>
      <c r="C418" s="381" t="s">
        <v>299</v>
      </c>
      <c r="D418" s="141">
        <f aca="true" t="shared" si="102" ref="D418:J418">D419+D420</f>
        <v>0</v>
      </c>
      <c r="E418" s="141">
        <f t="shared" si="102"/>
        <v>0</v>
      </c>
      <c r="F418" s="141">
        <f t="shared" si="102"/>
        <v>0</v>
      </c>
      <c r="G418" s="376">
        <f t="shared" si="102"/>
        <v>0</v>
      </c>
      <c r="H418" s="416">
        <f t="shared" si="102"/>
        <v>0</v>
      </c>
      <c r="I418" s="376">
        <f t="shared" si="102"/>
        <v>0</v>
      </c>
      <c r="J418" s="416">
        <f t="shared" si="102"/>
        <v>0</v>
      </c>
      <c r="K418" s="141"/>
      <c r="L418" s="141"/>
    </row>
    <row r="419" spans="1:12" ht="17.25" customHeight="1" thickBot="1">
      <c r="A419" s="332">
        <v>33</v>
      </c>
      <c r="B419" s="225" t="s">
        <v>6</v>
      </c>
      <c r="C419" s="408" t="s">
        <v>300</v>
      </c>
      <c r="D419" s="437"/>
      <c r="E419" s="437"/>
      <c r="F419" s="437">
        <f>D419+E419</f>
        <v>0</v>
      </c>
      <c r="G419" s="411"/>
      <c r="H419" s="421"/>
      <c r="I419" s="411"/>
      <c r="J419" s="421"/>
      <c r="K419" s="304"/>
      <c r="L419" s="304"/>
    </row>
    <row r="420" spans="1:12" ht="17.25" customHeight="1" thickBot="1">
      <c r="A420" s="305">
        <v>34</v>
      </c>
      <c r="B420" s="132" t="s">
        <v>13</v>
      </c>
      <c r="C420" s="401" t="s">
        <v>301</v>
      </c>
      <c r="D420" s="297"/>
      <c r="E420" s="297"/>
      <c r="F420" s="437">
        <f>D420+E420</f>
        <v>0</v>
      </c>
      <c r="G420" s="410"/>
      <c r="H420" s="422"/>
      <c r="I420" s="410"/>
      <c r="J420" s="422"/>
      <c r="K420" s="304"/>
      <c r="L420" s="304"/>
    </row>
    <row r="421" spans="1:12" ht="17.25" customHeight="1" thickBot="1">
      <c r="A421" s="121">
        <v>35</v>
      </c>
      <c r="B421" s="122" t="s">
        <v>35</v>
      </c>
      <c r="C421" s="381" t="s">
        <v>406</v>
      </c>
      <c r="D421" s="141">
        <f>D422+D425</f>
        <v>0</v>
      </c>
      <c r="E421" s="141">
        <f>E422+E425</f>
        <v>0</v>
      </c>
      <c r="F421" s="141">
        <f>F422+F425</f>
        <v>0</v>
      </c>
      <c r="G421" s="376">
        <f>G422+G427</f>
        <v>0</v>
      </c>
      <c r="H421" s="416">
        <f>H422+H427</f>
        <v>0</v>
      </c>
      <c r="I421" s="376">
        <f>I422+I427</f>
        <v>0</v>
      </c>
      <c r="J421" s="416">
        <f>J422+J427</f>
        <v>0</v>
      </c>
      <c r="K421" s="141">
        <f>K544+K659</f>
        <v>0</v>
      </c>
      <c r="L421" s="141">
        <f>L544+L659</f>
        <v>0</v>
      </c>
    </row>
    <row r="422" spans="1:12" s="124" customFormat="1" ht="17.25" customHeight="1">
      <c r="A422" s="339">
        <v>36</v>
      </c>
      <c r="B422" s="227" t="s">
        <v>6</v>
      </c>
      <c r="C422" s="382" t="s">
        <v>297</v>
      </c>
      <c r="D422" s="334">
        <f aca="true" t="shared" si="103" ref="D422:J422">D423+D424</f>
        <v>0</v>
      </c>
      <c r="E422" s="334">
        <f t="shared" si="103"/>
        <v>0</v>
      </c>
      <c r="F422" s="334">
        <f t="shared" si="103"/>
        <v>0</v>
      </c>
      <c r="G422" s="378">
        <f t="shared" si="103"/>
        <v>0</v>
      </c>
      <c r="H422" s="423">
        <f t="shared" si="103"/>
        <v>0</v>
      </c>
      <c r="I422" s="378">
        <f t="shared" si="103"/>
        <v>0</v>
      </c>
      <c r="J422" s="423">
        <f t="shared" si="103"/>
        <v>0</v>
      </c>
      <c r="K422" s="334">
        <f>K545+K660</f>
        <v>0</v>
      </c>
      <c r="L422" s="334">
        <f>L545+L660</f>
        <v>0</v>
      </c>
    </row>
    <row r="423" spans="1:12" ht="17.25" customHeight="1">
      <c r="A423" s="330">
        <v>37</v>
      </c>
      <c r="B423" s="125" t="s">
        <v>7</v>
      </c>
      <c r="C423" s="383" t="s">
        <v>399</v>
      </c>
      <c r="D423" s="434"/>
      <c r="E423" s="434"/>
      <c r="F423" s="434">
        <f>D423+E423</f>
        <v>0</v>
      </c>
      <c r="G423" s="385"/>
      <c r="H423" s="424"/>
      <c r="I423" s="385"/>
      <c r="J423" s="424"/>
      <c r="K423" s="331"/>
      <c r="L423" s="331"/>
    </row>
    <row r="424" spans="1:12" ht="17.25" customHeight="1">
      <c r="A424" s="330">
        <v>38</v>
      </c>
      <c r="B424" s="125" t="s">
        <v>8</v>
      </c>
      <c r="C424" s="383" t="s">
        <v>400</v>
      </c>
      <c r="D424" s="434"/>
      <c r="E424" s="434"/>
      <c r="F424" s="434">
        <f>D424+E424</f>
        <v>0</v>
      </c>
      <c r="G424" s="385"/>
      <c r="H424" s="424"/>
      <c r="I424" s="385"/>
      <c r="J424" s="424"/>
      <c r="K424" s="331"/>
      <c r="L424" s="331"/>
    </row>
    <row r="425" spans="1:12" s="124" customFormat="1" ht="17.25" customHeight="1">
      <c r="A425" s="127">
        <v>39</v>
      </c>
      <c r="B425" s="338" t="s">
        <v>13</v>
      </c>
      <c r="C425" s="409" t="s">
        <v>298</v>
      </c>
      <c r="D425" s="435">
        <f aca="true" t="shared" si="104" ref="D425:J425">D426+D427</f>
        <v>0</v>
      </c>
      <c r="E425" s="435">
        <f t="shared" si="104"/>
        <v>0</v>
      </c>
      <c r="F425" s="435">
        <f t="shared" si="104"/>
        <v>0</v>
      </c>
      <c r="G425" s="379">
        <f t="shared" si="104"/>
        <v>0</v>
      </c>
      <c r="H425" s="425">
        <f t="shared" si="104"/>
        <v>0</v>
      </c>
      <c r="I425" s="379">
        <f t="shared" si="104"/>
        <v>0</v>
      </c>
      <c r="J425" s="425">
        <f t="shared" si="104"/>
        <v>0</v>
      </c>
      <c r="K425" s="335"/>
      <c r="L425" s="335"/>
    </row>
    <row r="426" spans="1:12" ht="17.25" customHeight="1">
      <c r="A426" s="330">
        <v>40</v>
      </c>
      <c r="B426" s="125" t="s">
        <v>15</v>
      </c>
      <c r="C426" s="383" t="s">
        <v>399</v>
      </c>
      <c r="D426" s="434"/>
      <c r="E426" s="434"/>
      <c r="F426" s="434">
        <f>D426+E426</f>
        <v>0</v>
      </c>
      <c r="G426" s="331"/>
      <c r="H426" s="426"/>
      <c r="I426" s="331"/>
      <c r="J426" s="426"/>
      <c r="K426" s="331"/>
      <c r="L426" s="331"/>
    </row>
    <row r="427" spans="1:12" ht="17.25" customHeight="1" thickBot="1">
      <c r="A427" s="305">
        <v>41</v>
      </c>
      <c r="B427" s="125" t="s">
        <v>401</v>
      </c>
      <c r="C427" s="383" t="s">
        <v>400</v>
      </c>
      <c r="D427" s="297"/>
      <c r="E427" s="297"/>
      <c r="F427" s="434">
        <f>D427+E427</f>
        <v>0</v>
      </c>
      <c r="G427" s="297"/>
      <c r="H427" s="422"/>
      <c r="I427" s="297"/>
      <c r="J427" s="422"/>
      <c r="K427" s="297">
        <f>K546+K661</f>
        <v>0</v>
      </c>
      <c r="L427" s="297">
        <f>L546+L661</f>
        <v>0</v>
      </c>
    </row>
    <row r="428" spans="1:12" ht="17.25" customHeight="1" thickBot="1">
      <c r="A428" s="121">
        <v>42</v>
      </c>
      <c r="B428" s="122" t="s">
        <v>38</v>
      </c>
      <c r="C428" s="381" t="s">
        <v>402</v>
      </c>
      <c r="D428" s="141"/>
      <c r="E428" s="141"/>
      <c r="F428" s="141"/>
      <c r="G428" s="376">
        <v>0</v>
      </c>
      <c r="H428" s="416">
        <v>0</v>
      </c>
      <c r="I428" s="376">
        <v>0</v>
      </c>
      <c r="J428" s="416">
        <v>0</v>
      </c>
      <c r="K428" s="333"/>
      <c r="L428" s="333"/>
    </row>
    <row r="429" spans="1:12" ht="17.25" customHeight="1" thickBot="1">
      <c r="A429" s="121">
        <v>43</v>
      </c>
      <c r="B429" s="122" t="s">
        <v>521</v>
      </c>
      <c r="C429" s="381" t="s">
        <v>522</v>
      </c>
      <c r="D429" s="240"/>
      <c r="E429" s="240"/>
      <c r="F429" s="240"/>
      <c r="G429" s="501"/>
      <c r="H429" s="502"/>
      <c r="I429" s="501"/>
      <c r="J429" s="502"/>
      <c r="K429" s="333"/>
      <c r="L429" s="333"/>
    </row>
    <row r="430" spans="1:12" s="115" customFormat="1" ht="17.25" customHeight="1" thickBot="1">
      <c r="A430" s="121">
        <v>44</v>
      </c>
      <c r="B430" s="122"/>
      <c r="C430" s="381" t="s">
        <v>423</v>
      </c>
      <c r="D430" s="436">
        <f>D418+D421+D428+D429</f>
        <v>0</v>
      </c>
      <c r="E430" s="436">
        <f>E418+E421+E428+E429</f>
        <v>0</v>
      </c>
      <c r="F430" s="436">
        <f>F418+F421+F428+F429</f>
        <v>0</v>
      </c>
      <c r="G430" s="380">
        <f>G418+G421+G428</f>
        <v>0</v>
      </c>
      <c r="H430" s="427">
        <f>H418+H421+H428</f>
        <v>0</v>
      </c>
      <c r="I430" s="380">
        <f>I418+I421+I428</f>
        <v>0</v>
      </c>
      <c r="J430" s="427">
        <f>J418+J421+J428</f>
        <v>0</v>
      </c>
      <c r="K430" s="240"/>
      <c r="L430" s="241"/>
    </row>
    <row r="431" spans="1:12" ht="17.25" customHeight="1" hidden="1">
      <c r="A431" s="266">
        <v>24</v>
      </c>
      <c r="B431" s="122" t="s">
        <v>42</v>
      </c>
      <c r="C431" s="381" t="s">
        <v>215</v>
      </c>
      <c r="D431" s="436">
        <f>D548+D663</f>
        <v>0</v>
      </c>
      <c r="E431" s="436">
        <f>E548+E665</f>
        <v>0</v>
      </c>
      <c r="F431" s="436">
        <f>F548+F665</f>
        <v>0</v>
      </c>
      <c r="G431" s="141" t="e">
        <f>G387+G402+#REF!+G417+G421</f>
        <v>#REF!</v>
      </c>
      <c r="H431" s="420" t="e">
        <f>H387+H402+#REF!+H417+H421</f>
        <v>#REF!</v>
      </c>
      <c r="I431" s="141" t="e">
        <f>I387+I402+#REF!+I417+I421</f>
        <v>#REF!</v>
      </c>
      <c r="J431" s="420" t="e">
        <f>J387+J402+#REF!+J417+J421</f>
        <v>#REF!</v>
      </c>
      <c r="K431" s="141" t="e">
        <f>K387+K402+#REF!+K417+K421</f>
        <v>#REF!</v>
      </c>
      <c r="L431" s="141" t="e">
        <f>L387+L402+#REF!+L417+L421</f>
        <v>#REF!</v>
      </c>
    </row>
    <row r="432" spans="1:12" ht="17.25" customHeight="1" thickBot="1">
      <c r="A432" s="121">
        <v>45</v>
      </c>
      <c r="B432" s="639" t="s">
        <v>403</v>
      </c>
      <c r="C432" s="640"/>
      <c r="D432" s="436">
        <f aca="true" t="shared" si="105" ref="D432:J432">D416+D430</f>
        <v>57340</v>
      </c>
      <c r="E432" s="436">
        <f t="shared" si="105"/>
        <v>416</v>
      </c>
      <c r="F432" s="436">
        <f t="shared" si="105"/>
        <v>57756</v>
      </c>
      <c r="G432" s="380">
        <f t="shared" si="105"/>
        <v>350</v>
      </c>
      <c r="H432" s="427">
        <f t="shared" si="105"/>
        <v>58106</v>
      </c>
      <c r="I432" s="380">
        <f t="shared" si="105"/>
        <v>16</v>
      </c>
      <c r="J432" s="427">
        <f t="shared" si="105"/>
        <v>58122</v>
      </c>
      <c r="K432" s="141" t="e">
        <f>K388+K403+#REF!+K421+K422</f>
        <v>#REF!</v>
      </c>
      <c r="L432" s="141" t="e">
        <f>L388+L403+#REF!+L421+L422</f>
        <v>#REF!</v>
      </c>
    </row>
  </sheetData>
  <mergeCells count="15">
    <mergeCell ref="A148:D148"/>
    <mergeCell ref="A150:I150"/>
    <mergeCell ref="A295:I295"/>
    <mergeCell ref="A293:I293"/>
    <mergeCell ref="B143:C143"/>
    <mergeCell ref="A5:D5"/>
    <mergeCell ref="A55:D55"/>
    <mergeCell ref="A96:J96"/>
    <mergeCell ref="A7:I7"/>
    <mergeCell ref="B432:C432"/>
    <mergeCell ref="A198:D198"/>
    <mergeCell ref="A239:J239"/>
    <mergeCell ref="B286:C286"/>
    <mergeCell ref="A343:D343"/>
    <mergeCell ref="A385:J385"/>
  </mergeCells>
  <printOptions/>
  <pageMargins left="0.7479166666666667" right="0.5798611111111112" top="0.9840277777777778" bottom="0.75" header="0.5118055555555556" footer="0.5118055555555556"/>
  <pageSetup horizontalDpi="300" verticalDpi="300" orientation="portrait" paperSize="9" scale="73" r:id="rId1"/>
  <rowBreaks count="8" manualBreakCount="8">
    <brk id="55" max="255" man="1"/>
    <brk id="92" max="255" man="1"/>
    <brk id="144" max="255" man="1"/>
    <brk id="197" max="255" man="1"/>
    <brk id="234" max="255" man="1"/>
    <brk id="288" max="255" man="1"/>
    <brk id="343" max="255" man="1"/>
    <brk id="3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C1">
      <selection activeCell="Q8" sqref="Q8"/>
    </sheetView>
  </sheetViews>
  <sheetFormatPr defaultColWidth="9.00390625" defaultRowHeight="19.5" customHeight="1"/>
  <cols>
    <col min="1" max="1" width="7.375" style="144" hidden="1" customWidth="1"/>
    <col min="2" max="2" width="6.875" style="144" hidden="1" customWidth="1"/>
    <col min="3" max="3" width="6.875" style="144" customWidth="1"/>
    <col min="4" max="4" width="13.00390625" style="144" customWidth="1"/>
    <col min="5" max="5" width="57.625" style="144" customWidth="1"/>
    <col min="6" max="6" width="9.125" style="144" hidden="1" customWidth="1"/>
    <col min="7" max="7" width="11.625" style="144" customWidth="1"/>
    <col min="8" max="8" width="13.125" style="144" hidden="1" customWidth="1"/>
    <col min="9" max="10" width="10.75390625" style="144" hidden="1" customWidth="1"/>
    <col min="11" max="11" width="10.25390625" style="144" hidden="1" customWidth="1"/>
    <col min="12" max="12" width="13.125" style="144" hidden="1" customWidth="1"/>
    <col min="13" max="13" width="12.125" style="144" hidden="1" customWidth="1"/>
    <col min="14" max="14" width="13.125" style="144" hidden="1" customWidth="1"/>
    <col min="15" max="15" width="12.125" style="144" hidden="1" customWidth="1"/>
    <col min="16" max="16384" width="9.125" style="144" customWidth="1"/>
  </cols>
  <sheetData>
    <row r="1" spans="4:15" ht="19.5" customHeight="1">
      <c r="D1" s="117"/>
      <c r="E1" s="1"/>
      <c r="F1" s="181"/>
      <c r="G1" s="182"/>
      <c r="H1" s="182"/>
      <c r="I1" s="182"/>
      <c r="J1" s="182"/>
      <c r="K1" s="182"/>
      <c r="L1" s="182"/>
      <c r="M1" s="182"/>
      <c r="N1" s="182"/>
      <c r="O1" s="182"/>
    </row>
    <row r="2" spans="4:15" ht="19.5" customHeight="1">
      <c r="D2" s="671" t="s">
        <v>588</v>
      </c>
      <c r="E2" s="671"/>
      <c r="F2" s="623"/>
      <c r="G2" s="623"/>
      <c r="H2" s="623"/>
      <c r="I2" s="623"/>
      <c r="J2" s="623"/>
      <c r="K2" s="182"/>
      <c r="L2" s="182"/>
      <c r="M2" s="182"/>
      <c r="N2" s="182"/>
      <c r="O2" s="182"/>
    </row>
    <row r="3" spans="4:15" ht="19.5" customHeight="1">
      <c r="D3" s="117"/>
      <c r="E3" s="1"/>
      <c r="F3" s="181"/>
      <c r="G3" s="182"/>
      <c r="H3" s="182"/>
      <c r="I3" s="182"/>
      <c r="J3" s="182"/>
      <c r="K3" s="182"/>
      <c r="L3" s="182"/>
      <c r="M3" s="182"/>
      <c r="N3" s="182"/>
      <c r="O3" s="182"/>
    </row>
    <row r="4" spans="4:15" ht="19.5" customHeight="1">
      <c r="D4" s="117"/>
      <c r="E4" s="1"/>
      <c r="F4" s="181"/>
      <c r="G4" s="182"/>
      <c r="H4" s="182"/>
      <c r="I4" s="182"/>
      <c r="J4" s="182"/>
      <c r="K4" s="182"/>
      <c r="L4" s="182"/>
      <c r="M4" s="182"/>
      <c r="N4" s="182"/>
      <c r="O4" s="182"/>
    </row>
    <row r="5" spans="4:15" ht="19.5" customHeight="1">
      <c r="D5" s="183"/>
      <c r="E5" s="1"/>
      <c r="F5" s="181"/>
      <c r="G5" s="182"/>
      <c r="H5" s="182"/>
      <c r="I5" s="182"/>
      <c r="J5" s="182"/>
      <c r="K5" s="182"/>
      <c r="L5" s="182"/>
      <c r="M5" s="182"/>
      <c r="N5" s="182"/>
      <c r="O5" s="182"/>
    </row>
    <row r="6" spans="2:15" ht="19.5" customHeight="1">
      <c r="B6" s="659" t="s">
        <v>593</v>
      </c>
      <c r="C6" s="659"/>
      <c r="D6" s="623"/>
      <c r="E6" s="623"/>
      <c r="F6" s="623"/>
      <c r="G6" s="623"/>
      <c r="H6" s="623"/>
      <c r="I6" s="623"/>
      <c r="J6" s="2"/>
      <c r="K6" s="2"/>
      <c r="L6" s="2"/>
      <c r="M6" s="2"/>
      <c r="N6" s="2"/>
      <c r="O6" s="2"/>
    </row>
    <row r="7" spans="2:15" ht="19.5" customHeight="1">
      <c r="B7" s="623"/>
      <c r="C7" s="623"/>
      <c r="D7" s="623"/>
      <c r="E7" s="623"/>
      <c r="F7" s="623"/>
      <c r="G7" s="623"/>
      <c r="H7" s="623"/>
      <c r="I7" s="623"/>
      <c r="J7" s="2"/>
      <c r="K7" s="2"/>
      <c r="L7" s="2"/>
      <c r="M7" s="2"/>
      <c r="N7" s="2"/>
      <c r="O7" s="2"/>
    </row>
    <row r="8" spans="2:15" ht="19.5" customHeight="1">
      <c r="B8" s="42"/>
      <c r="C8" s="42"/>
      <c r="D8" s="42"/>
      <c r="E8" s="42"/>
      <c r="F8" s="42"/>
      <c r="G8" s="42"/>
      <c r="H8" s="2"/>
      <c r="I8" s="2"/>
      <c r="J8" s="2"/>
      <c r="K8" s="2"/>
      <c r="L8" s="2"/>
      <c r="M8" s="2"/>
      <c r="N8" s="2"/>
      <c r="O8" s="2"/>
    </row>
    <row r="9" spans="4:15" ht="19.5" customHeight="1" thickBot="1">
      <c r="D9" s="183"/>
      <c r="E9" s="2"/>
      <c r="F9" s="2"/>
      <c r="G9" s="184"/>
      <c r="H9" s="184"/>
      <c r="I9" s="184"/>
      <c r="J9" s="184"/>
      <c r="K9" s="184"/>
      <c r="L9" s="184"/>
      <c r="M9" s="184"/>
      <c r="N9" s="184"/>
      <c r="O9" s="184"/>
    </row>
    <row r="10" spans="1:15" ht="19.5" customHeight="1" thickBot="1">
      <c r="A10" s="161" t="s">
        <v>213</v>
      </c>
      <c r="B10" s="163" t="s">
        <v>214</v>
      </c>
      <c r="C10" s="283"/>
      <c r="D10" s="675" t="s">
        <v>100</v>
      </c>
      <c r="E10" s="675"/>
      <c r="F10" s="185"/>
      <c r="G10" s="186" t="s">
        <v>82</v>
      </c>
      <c r="H10" s="218" t="s">
        <v>187</v>
      </c>
      <c r="I10" s="218" t="s">
        <v>188</v>
      </c>
      <c r="J10" s="218" t="s">
        <v>426</v>
      </c>
      <c r="K10" s="218" t="s">
        <v>188</v>
      </c>
      <c r="L10" s="218" t="s">
        <v>196</v>
      </c>
      <c r="M10" s="218" t="s">
        <v>188</v>
      </c>
      <c r="N10" s="218" t="s">
        <v>207</v>
      </c>
      <c r="O10" s="218" t="s">
        <v>188</v>
      </c>
    </row>
    <row r="11" spans="1:15" ht="19.5" customHeight="1" hidden="1" thickBot="1">
      <c r="A11" s="254" t="s">
        <v>6</v>
      </c>
      <c r="B11" s="255"/>
      <c r="C11" s="146"/>
      <c r="D11" s="246">
        <v>562917</v>
      </c>
      <c r="E11" s="187" t="s">
        <v>197</v>
      </c>
      <c r="F11" s="185"/>
      <c r="G11" s="186">
        <f aca="true" t="shared" si="0" ref="G11:M11">G12+G13</f>
        <v>0</v>
      </c>
      <c r="H11" s="186">
        <f t="shared" si="0"/>
        <v>0</v>
      </c>
      <c r="I11" s="186">
        <f t="shared" si="0"/>
        <v>0</v>
      </c>
      <c r="J11" s="186">
        <f>J12+J13</f>
        <v>0</v>
      </c>
      <c r="K11" s="186">
        <f>K12+K13</f>
        <v>0</v>
      </c>
      <c r="L11" s="186">
        <f t="shared" si="0"/>
        <v>0</v>
      </c>
      <c r="M11" s="186">
        <f t="shared" si="0"/>
        <v>0</v>
      </c>
      <c r="N11" s="186">
        <f>N12+N13</f>
        <v>0</v>
      </c>
      <c r="O11" s="186">
        <f>O12+O13</f>
        <v>0</v>
      </c>
    </row>
    <row r="12" spans="1:15" ht="19.5" customHeight="1" hidden="1">
      <c r="A12" s="166"/>
      <c r="B12" s="256"/>
      <c r="C12" s="146"/>
      <c r="D12" s="252"/>
      <c r="E12" s="188" t="s">
        <v>280</v>
      </c>
      <c r="F12" s="219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15" ht="19.5" customHeight="1" hidden="1" thickBot="1">
      <c r="A13" s="166"/>
      <c r="B13" s="256"/>
      <c r="C13" s="146"/>
      <c r="D13" s="253"/>
      <c r="E13" s="220" t="s">
        <v>365</v>
      </c>
      <c r="F13" s="221"/>
      <c r="G13" s="191"/>
      <c r="H13" s="191"/>
      <c r="I13" s="191"/>
      <c r="J13" s="191"/>
      <c r="K13" s="191"/>
      <c r="L13" s="191"/>
      <c r="M13" s="191"/>
      <c r="N13" s="191">
        <v>0</v>
      </c>
      <c r="O13" s="191"/>
    </row>
    <row r="14" spans="1:15" ht="19.5" customHeight="1" thickBot="1">
      <c r="A14" s="166"/>
      <c r="B14" s="256"/>
      <c r="C14" s="146"/>
      <c r="D14" s="391" t="s">
        <v>318</v>
      </c>
      <c r="E14" s="386" t="s">
        <v>589</v>
      </c>
      <c r="F14" s="193"/>
      <c r="G14" s="194">
        <f>G15+G16</f>
        <v>240</v>
      </c>
      <c r="H14" s="194">
        <f>H15+H16</f>
        <v>0</v>
      </c>
      <c r="I14" s="194">
        <f>I15+I16</f>
        <v>240</v>
      </c>
      <c r="J14" s="194">
        <f aca="true" t="shared" si="1" ref="J14:O14">J15+J16</f>
        <v>0</v>
      </c>
      <c r="K14" s="194">
        <f t="shared" si="1"/>
        <v>240</v>
      </c>
      <c r="L14" s="194">
        <f t="shared" si="1"/>
        <v>0</v>
      </c>
      <c r="M14" s="194">
        <f t="shared" si="1"/>
        <v>240</v>
      </c>
      <c r="N14" s="194">
        <f t="shared" si="1"/>
        <v>0</v>
      </c>
      <c r="O14" s="194">
        <f t="shared" si="1"/>
        <v>240</v>
      </c>
    </row>
    <row r="15" spans="1:15" ht="19.5" customHeight="1">
      <c r="A15" s="166"/>
      <c r="B15" s="256"/>
      <c r="C15" s="146"/>
      <c r="D15" s="392"/>
      <c r="E15" s="387" t="s">
        <v>280</v>
      </c>
      <c r="F15" s="213"/>
      <c r="G15" s="201">
        <v>240</v>
      </c>
      <c r="H15" s="201"/>
      <c r="I15" s="201">
        <f>G15+H15</f>
        <v>240</v>
      </c>
      <c r="J15" s="201"/>
      <c r="K15" s="201">
        <f>I15+J15</f>
        <v>240</v>
      </c>
      <c r="L15" s="201"/>
      <c r="M15" s="201">
        <f>K15+L15</f>
        <v>240</v>
      </c>
      <c r="N15" s="201"/>
      <c r="O15" s="201">
        <f>M15+N15</f>
        <v>240</v>
      </c>
    </row>
    <row r="16" spans="1:15" ht="19.5" customHeight="1" thickBot="1">
      <c r="A16" s="166"/>
      <c r="B16" s="256"/>
      <c r="C16" s="146"/>
      <c r="D16" s="393"/>
      <c r="E16" s="388" t="s">
        <v>365</v>
      </c>
      <c r="F16" s="204"/>
      <c r="G16" s="205"/>
      <c r="H16" s="205"/>
      <c r="I16" s="205">
        <f>G16+H16</f>
        <v>0</v>
      </c>
      <c r="J16" s="205"/>
      <c r="K16" s="205">
        <f>I16+J16</f>
        <v>0</v>
      </c>
      <c r="L16" s="205"/>
      <c r="M16" s="205">
        <f>K16+L16</f>
        <v>0</v>
      </c>
      <c r="N16" s="205"/>
      <c r="O16" s="205">
        <f>M16+N16</f>
        <v>0</v>
      </c>
    </row>
    <row r="17" spans="1:15" ht="19.5" customHeight="1" thickBot="1">
      <c r="A17" s="166"/>
      <c r="B17" s="256"/>
      <c r="C17" s="146"/>
      <c r="D17" s="391" t="s">
        <v>325</v>
      </c>
      <c r="E17" s="386" t="s">
        <v>199</v>
      </c>
      <c r="F17" s="193"/>
      <c r="G17" s="194">
        <f aca="true" t="shared" si="2" ref="G17:M17">G18+G19</f>
        <v>2238</v>
      </c>
      <c r="H17" s="194">
        <f t="shared" si="2"/>
        <v>0</v>
      </c>
      <c r="I17" s="194">
        <f t="shared" si="2"/>
        <v>2238</v>
      </c>
      <c r="J17" s="194">
        <f>J18+J19</f>
        <v>0</v>
      </c>
      <c r="K17" s="194">
        <f>K18+K19</f>
        <v>2238</v>
      </c>
      <c r="L17" s="194">
        <f t="shared" si="2"/>
        <v>0</v>
      </c>
      <c r="M17" s="194">
        <f t="shared" si="2"/>
        <v>2238</v>
      </c>
      <c r="N17" s="194">
        <f>N18+N19</f>
        <v>0</v>
      </c>
      <c r="O17" s="194">
        <f>O18+O19</f>
        <v>2238</v>
      </c>
    </row>
    <row r="18" spans="1:15" ht="19.5" customHeight="1">
      <c r="A18" s="166"/>
      <c r="B18" s="256"/>
      <c r="C18" s="146"/>
      <c r="D18" s="392"/>
      <c r="E18" s="387" t="s">
        <v>280</v>
      </c>
      <c r="F18" s="213"/>
      <c r="G18" s="201">
        <v>2238</v>
      </c>
      <c r="H18" s="201"/>
      <c r="I18" s="201">
        <f>G18+H18</f>
        <v>2238</v>
      </c>
      <c r="J18" s="201"/>
      <c r="K18" s="201">
        <f>I18+J18</f>
        <v>2238</v>
      </c>
      <c r="L18" s="201"/>
      <c r="M18" s="201">
        <f>K18+L18</f>
        <v>2238</v>
      </c>
      <c r="N18" s="201"/>
      <c r="O18" s="201">
        <f>M18+N18</f>
        <v>2238</v>
      </c>
    </row>
    <row r="19" spans="1:15" ht="19.5" customHeight="1" thickBot="1">
      <c r="A19" s="166"/>
      <c r="B19" s="256"/>
      <c r="C19" s="146"/>
      <c r="D19" s="393"/>
      <c r="E19" s="388" t="s">
        <v>365</v>
      </c>
      <c r="F19" s="204"/>
      <c r="G19" s="205"/>
      <c r="H19" s="205"/>
      <c r="I19" s="205">
        <f>G19+H19</f>
        <v>0</v>
      </c>
      <c r="J19" s="205"/>
      <c r="K19" s="205">
        <f>I19+J19</f>
        <v>0</v>
      </c>
      <c r="L19" s="205"/>
      <c r="M19" s="205">
        <f>K19+L19</f>
        <v>0</v>
      </c>
      <c r="N19" s="205"/>
      <c r="O19" s="205">
        <f>M19+N19</f>
        <v>0</v>
      </c>
    </row>
    <row r="20" spans="1:15" ht="19.5" customHeight="1" thickBot="1">
      <c r="A20" s="166"/>
      <c r="B20" s="256"/>
      <c r="C20" s="146"/>
      <c r="D20" s="391" t="s">
        <v>585</v>
      </c>
      <c r="E20" s="456" t="s">
        <v>586</v>
      </c>
      <c r="F20" s="193"/>
      <c r="G20" s="194">
        <f>G21+G22</f>
        <v>700</v>
      </c>
      <c r="H20" s="194">
        <f>H21+H22</f>
        <v>0</v>
      </c>
      <c r="I20" s="194">
        <f>I21+I22</f>
        <v>700</v>
      </c>
      <c r="J20" s="194">
        <f aca="true" t="shared" si="3" ref="J20:O20">J21+J22</f>
        <v>0</v>
      </c>
      <c r="K20" s="194">
        <f t="shared" si="3"/>
        <v>700</v>
      </c>
      <c r="L20" s="194">
        <f t="shared" si="3"/>
        <v>0</v>
      </c>
      <c r="M20" s="194">
        <f t="shared" si="3"/>
        <v>700</v>
      </c>
      <c r="N20" s="194">
        <f t="shared" si="3"/>
        <v>0</v>
      </c>
      <c r="O20" s="194">
        <f t="shared" si="3"/>
        <v>700</v>
      </c>
    </row>
    <row r="21" spans="1:15" ht="19.5" customHeight="1">
      <c r="A21" s="166"/>
      <c r="B21" s="256"/>
      <c r="C21" s="146"/>
      <c r="D21" s="392"/>
      <c r="E21" s="387" t="s">
        <v>280</v>
      </c>
      <c r="F21" s="213"/>
      <c r="G21" s="201">
        <v>700</v>
      </c>
      <c r="H21" s="201"/>
      <c r="I21" s="201">
        <f>G21+H21</f>
        <v>700</v>
      </c>
      <c r="J21" s="201"/>
      <c r="K21" s="201">
        <f>I21+J21</f>
        <v>700</v>
      </c>
      <c r="L21" s="201"/>
      <c r="M21" s="201">
        <f>K21+L21</f>
        <v>700</v>
      </c>
      <c r="N21" s="201"/>
      <c r="O21" s="201">
        <f>M21+N21</f>
        <v>700</v>
      </c>
    </row>
    <row r="22" spans="1:15" ht="19.5" customHeight="1" thickBot="1">
      <c r="A22" s="166"/>
      <c r="B22" s="256"/>
      <c r="C22" s="146"/>
      <c r="D22" s="393"/>
      <c r="E22" s="388" t="s">
        <v>365</v>
      </c>
      <c r="F22" s="204"/>
      <c r="G22" s="205"/>
      <c r="H22" s="205"/>
      <c r="I22" s="205">
        <f>G22+H22</f>
        <v>0</v>
      </c>
      <c r="J22" s="205"/>
      <c r="K22" s="205">
        <f>I22+J22</f>
        <v>0</v>
      </c>
      <c r="L22" s="205"/>
      <c r="M22" s="205">
        <f>K22+L22</f>
        <v>0</v>
      </c>
      <c r="N22" s="205"/>
      <c r="O22" s="205">
        <f>M22+N22</f>
        <v>0</v>
      </c>
    </row>
    <row r="23" spans="1:15" ht="19.5" customHeight="1" thickBot="1">
      <c r="A23" s="166"/>
      <c r="B23" s="256"/>
      <c r="C23" s="146"/>
      <c r="D23" s="391" t="s">
        <v>330</v>
      </c>
      <c r="E23" s="386" t="s">
        <v>590</v>
      </c>
      <c r="F23" s="214"/>
      <c r="G23" s="222">
        <f>G24+G25</f>
        <v>2473</v>
      </c>
      <c r="H23" s="222">
        <f aca="true" t="shared" si="4" ref="H23:O23">H24</f>
        <v>0</v>
      </c>
      <c r="I23" s="222">
        <f t="shared" si="4"/>
        <v>0</v>
      </c>
      <c r="J23" s="222">
        <f t="shared" si="4"/>
        <v>10365</v>
      </c>
      <c r="K23" s="222">
        <f t="shared" si="4"/>
        <v>10365</v>
      </c>
      <c r="L23" s="222">
        <f t="shared" si="4"/>
        <v>0</v>
      </c>
      <c r="M23" s="222">
        <f t="shared" si="4"/>
        <v>10365</v>
      </c>
      <c r="N23" s="222">
        <f t="shared" si="4"/>
        <v>0</v>
      </c>
      <c r="O23" s="222">
        <f t="shared" si="4"/>
        <v>10365</v>
      </c>
    </row>
    <row r="24" spans="1:15" ht="19.5" customHeight="1" thickBot="1">
      <c r="A24" s="166"/>
      <c r="B24" s="256"/>
      <c r="C24" s="146"/>
      <c r="D24" s="394"/>
      <c r="E24" s="387" t="s">
        <v>280</v>
      </c>
      <c r="F24" s="214"/>
      <c r="G24" s="201"/>
      <c r="H24" s="215"/>
      <c r="I24" s="215"/>
      <c r="J24" s="215">
        <f>920+9445</f>
        <v>10365</v>
      </c>
      <c r="K24" s="205">
        <f>I24+J24</f>
        <v>10365</v>
      </c>
      <c r="L24" s="215"/>
      <c r="M24" s="215">
        <f>K24+L24</f>
        <v>10365</v>
      </c>
      <c r="N24" s="215"/>
      <c r="O24" s="215">
        <f>M24+N24</f>
        <v>10365</v>
      </c>
    </row>
    <row r="25" spans="1:15" ht="19.5" customHeight="1" thickBot="1">
      <c r="A25" s="166"/>
      <c r="B25" s="256"/>
      <c r="C25" s="146"/>
      <c r="D25" s="393"/>
      <c r="E25" s="388" t="s">
        <v>365</v>
      </c>
      <c r="F25" s="204"/>
      <c r="G25" s="205">
        <v>2473</v>
      </c>
      <c r="H25" s="205"/>
      <c r="I25" s="205">
        <f>G25+H25</f>
        <v>2473</v>
      </c>
      <c r="J25" s="205"/>
      <c r="K25" s="205">
        <f>I25+J25</f>
        <v>2473</v>
      </c>
      <c r="L25" s="205"/>
      <c r="M25" s="205">
        <f>K25+L25</f>
        <v>2473</v>
      </c>
      <c r="N25" s="205"/>
      <c r="O25" s="205">
        <f>M25+N25</f>
        <v>2473</v>
      </c>
    </row>
    <row r="26" spans="1:15" ht="19.5" customHeight="1" thickBot="1">
      <c r="A26" s="166"/>
      <c r="B26" s="256"/>
      <c r="C26" s="146"/>
      <c r="D26" s="391" t="s">
        <v>332</v>
      </c>
      <c r="E26" s="386" t="s">
        <v>417</v>
      </c>
      <c r="F26" s="193"/>
      <c r="G26" s="194">
        <f aca="true" t="shared" si="5" ref="G26:O26">G27</f>
        <v>0</v>
      </c>
      <c r="H26" s="194">
        <f t="shared" si="5"/>
        <v>0</v>
      </c>
      <c r="I26" s="194">
        <f t="shared" si="5"/>
        <v>0</v>
      </c>
      <c r="J26" s="194">
        <f t="shared" si="5"/>
        <v>0</v>
      </c>
      <c r="K26" s="194">
        <f t="shared" si="5"/>
        <v>0</v>
      </c>
      <c r="L26" s="194">
        <f t="shared" si="5"/>
        <v>0</v>
      </c>
      <c r="M26" s="194">
        <f t="shared" si="5"/>
        <v>0</v>
      </c>
      <c r="N26" s="194">
        <f t="shared" si="5"/>
        <v>0</v>
      </c>
      <c r="O26" s="194">
        <f t="shared" si="5"/>
        <v>0</v>
      </c>
    </row>
    <row r="27" spans="1:15" ht="19.5" customHeight="1">
      <c r="A27" s="166"/>
      <c r="B27" s="256"/>
      <c r="C27" s="146"/>
      <c r="D27" s="395"/>
      <c r="E27" s="387" t="s">
        <v>280</v>
      </c>
      <c r="F27" s="195"/>
      <c r="G27" s="196"/>
      <c r="H27" s="202">
        <v>0</v>
      </c>
      <c r="I27" s="201">
        <f>G27+H27</f>
        <v>0</v>
      </c>
      <c r="J27" s="202">
        <v>0</v>
      </c>
      <c r="K27" s="201">
        <f>I27+J27</f>
        <v>0</v>
      </c>
      <c r="L27" s="196">
        <v>0</v>
      </c>
      <c r="M27" s="196">
        <f>K27+L27</f>
        <v>0</v>
      </c>
      <c r="N27" s="196">
        <v>0</v>
      </c>
      <c r="O27" s="196">
        <f>M27+N27</f>
        <v>0</v>
      </c>
    </row>
    <row r="28" spans="1:15" ht="19.5" customHeight="1" thickBot="1">
      <c r="A28" s="166"/>
      <c r="B28" s="256"/>
      <c r="C28" s="146"/>
      <c r="D28" s="395"/>
      <c r="E28" s="388" t="s">
        <v>365</v>
      </c>
      <c r="F28" s="195"/>
      <c r="G28" s="205">
        <v>400</v>
      </c>
      <c r="H28" s="206"/>
      <c r="I28" s="205">
        <f>G28+H28</f>
        <v>400</v>
      </c>
      <c r="J28" s="206"/>
      <c r="K28" s="205">
        <f>I28+J28</f>
        <v>400</v>
      </c>
      <c r="L28" s="196"/>
      <c r="M28" s="196"/>
      <c r="N28" s="196"/>
      <c r="O28" s="196"/>
    </row>
    <row r="29" spans="1:15" ht="19.5" customHeight="1" hidden="1" thickBot="1">
      <c r="A29" s="166"/>
      <c r="B29" s="256"/>
      <c r="C29" s="146"/>
      <c r="D29" s="391" t="s">
        <v>351</v>
      </c>
      <c r="E29" s="386" t="s">
        <v>418</v>
      </c>
      <c r="F29" s="193"/>
      <c r="G29" s="194">
        <f aca="true" t="shared" si="6" ref="G29:O31">G30</f>
        <v>0</v>
      </c>
      <c r="H29" s="194">
        <f t="shared" si="6"/>
        <v>0</v>
      </c>
      <c r="I29" s="194">
        <f t="shared" si="6"/>
        <v>0</v>
      </c>
      <c r="J29" s="194">
        <f t="shared" si="6"/>
        <v>0</v>
      </c>
      <c r="K29" s="194">
        <f t="shared" si="6"/>
        <v>0</v>
      </c>
      <c r="L29" s="194">
        <f t="shared" si="6"/>
        <v>0</v>
      </c>
      <c r="M29" s="194">
        <f t="shared" si="6"/>
        <v>0</v>
      </c>
      <c r="N29" s="194">
        <f t="shared" si="6"/>
        <v>0</v>
      </c>
      <c r="O29" s="194">
        <f t="shared" si="6"/>
        <v>0</v>
      </c>
    </row>
    <row r="30" spans="1:15" ht="19.5" customHeight="1" hidden="1" thickBot="1">
      <c r="A30" s="166"/>
      <c r="B30" s="256"/>
      <c r="C30" s="146"/>
      <c r="D30" s="391"/>
      <c r="E30" s="389" t="s">
        <v>280</v>
      </c>
      <c r="F30" s="223"/>
      <c r="G30" s="224"/>
      <c r="H30" s="316"/>
      <c r="I30" s="224">
        <f>G30+H30</f>
        <v>0</v>
      </c>
      <c r="J30" s="316"/>
      <c r="K30" s="224">
        <f>I30+J30</f>
        <v>0</v>
      </c>
      <c r="L30" s="196">
        <v>0</v>
      </c>
      <c r="M30" s="196">
        <f>K30+L30</f>
        <v>0</v>
      </c>
      <c r="N30" s="196">
        <v>0</v>
      </c>
      <c r="O30" s="196">
        <f>M30+N30</f>
        <v>0</v>
      </c>
    </row>
    <row r="31" spans="1:15" ht="19.5" customHeight="1" thickBot="1">
      <c r="A31" s="166"/>
      <c r="B31" s="256"/>
      <c r="C31" s="146"/>
      <c r="D31" s="391" t="s">
        <v>359</v>
      </c>
      <c r="E31" s="386" t="s">
        <v>218</v>
      </c>
      <c r="F31" s="193"/>
      <c r="G31" s="194">
        <f t="shared" si="6"/>
        <v>500</v>
      </c>
      <c r="H31" s="194">
        <f>H32+H33</f>
        <v>52524</v>
      </c>
      <c r="I31" s="194">
        <f>I32+I33</f>
        <v>53024</v>
      </c>
      <c r="J31" s="194">
        <f>J32+J33</f>
        <v>4593</v>
      </c>
      <c r="K31" s="194">
        <f>K32+K33</f>
        <v>57617</v>
      </c>
      <c r="L31" s="194">
        <f t="shared" si="6"/>
        <v>0</v>
      </c>
      <c r="M31" s="194">
        <f t="shared" si="6"/>
        <v>2093</v>
      </c>
      <c r="N31" s="194">
        <f t="shared" si="6"/>
        <v>0</v>
      </c>
      <c r="O31" s="194">
        <f t="shared" si="6"/>
        <v>2093</v>
      </c>
    </row>
    <row r="32" spans="1:15" ht="19.5" customHeight="1">
      <c r="A32" s="166"/>
      <c r="B32" s="256"/>
      <c r="C32" s="146"/>
      <c r="D32" s="394"/>
      <c r="E32" s="429" t="s">
        <v>280</v>
      </c>
      <c r="F32" s="213"/>
      <c r="G32" s="201">
        <v>500</v>
      </c>
      <c r="H32" s="202"/>
      <c r="I32" s="201">
        <f>G32+H32</f>
        <v>500</v>
      </c>
      <c r="J32" s="202">
        <f>318+1275</f>
        <v>1593</v>
      </c>
      <c r="K32" s="201">
        <f>I32+J32</f>
        <v>2093</v>
      </c>
      <c r="L32" s="196">
        <v>0</v>
      </c>
      <c r="M32" s="196">
        <f>K32+L32</f>
        <v>2093</v>
      </c>
      <c r="N32" s="196">
        <v>0</v>
      </c>
      <c r="O32" s="196">
        <f>M32+N32</f>
        <v>2093</v>
      </c>
    </row>
    <row r="33" spans="1:15" ht="19.5" customHeight="1" thickBot="1">
      <c r="A33" s="166"/>
      <c r="B33" s="256"/>
      <c r="C33" s="146"/>
      <c r="D33" s="393"/>
      <c r="E33" s="430" t="s">
        <v>365</v>
      </c>
      <c r="F33" s="204"/>
      <c r="G33" s="205">
        <v>0</v>
      </c>
      <c r="H33" s="206">
        <v>52524</v>
      </c>
      <c r="I33" s="205">
        <f>G33+H33</f>
        <v>52524</v>
      </c>
      <c r="J33" s="206">
        <v>3000</v>
      </c>
      <c r="K33" s="205">
        <f>I33+J33</f>
        <v>55524</v>
      </c>
      <c r="L33" s="196"/>
      <c r="M33" s="196"/>
      <c r="N33" s="196"/>
      <c r="O33" s="196"/>
    </row>
    <row r="34" spans="1:15" ht="19.5" customHeight="1" thickBot="1">
      <c r="A34" s="166"/>
      <c r="B34" s="256"/>
      <c r="C34" s="146"/>
      <c r="D34" s="439"/>
      <c r="E34" s="1"/>
      <c r="F34" s="181"/>
      <c r="G34" s="438"/>
      <c r="H34" s="182"/>
      <c r="I34" s="182"/>
      <c r="J34" s="182"/>
      <c r="K34" s="317"/>
      <c r="L34" s="182"/>
      <c r="M34" s="182"/>
      <c r="N34" s="182"/>
      <c r="O34" s="182"/>
    </row>
    <row r="35" spans="1:15" ht="19.5" customHeight="1" thickBot="1">
      <c r="A35" s="166"/>
      <c r="B35" s="256"/>
      <c r="C35" s="146"/>
      <c r="D35" s="396"/>
      <c r="E35" s="390" t="s">
        <v>111</v>
      </c>
      <c r="F35" s="210"/>
      <c r="G35" s="211">
        <f aca="true" t="shared" si="7" ref="G35:O35">SUM(G36:G37)</f>
        <v>6551</v>
      </c>
      <c r="H35" s="211" t="e">
        <f t="shared" si="7"/>
        <v>#REF!</v>
      </c>
      <c r="I35" s="211" t="e">
        <f t="shared" si="7"/>
        <v>#REF!</v>
      </c>
      <c r="J35" s="211" t="e">
        <f t="shared" si="7"/>
        <v>#REF!</v>
      </c>
      <c r="K35" s="211" t="e">
        <f t="shared" si="7"/>
        <v>#REF!</v>
      </c>
      <c r="L35" s="211" t="e">
        <f t="shared" si="7"/>
        <v>#REF!</v>
      </c>
      <c r="M35" s="211" t="e">
        <f t="shared" si="7"/>
        <v>#REF!</v>
      </c>
      <c r="N35" s="211" t="e">
        <f t="shared" si="7"/>
        <v>#REF!</v>
      </c>
      <c r="O35" s="211" t="e">
        <f t="shared" si="7"/>
        <v>#REF!</v>
      </c>
    </row>
    <row r="36" spans="1:15" ht="19.5" customHeight="1">
      <c r="A36" s="166"/>
      <c r="B36" s="256"/>
      <c r="C36" s="146"/>
      <c r="D36" s="396"/>
      <c r="E36" s="387" t="s">
        <v>280</v>
      </c>
      <c r="F36" s="213"/>
      <c r="G36" s="201">
        <f>G12+G18+G27+G30+G32+G21+G15</f>
        <v>3678</v>
      </c>
      <c r="H36" s="201" t="e">
        <f>H12+H18+H27+#REF!+H30</f>
        <v>#REF!</v>
      </c>
      <c r="I36" s="201" t="e">
        <f>I12+I18+I27+#REF!+I30</f>
        <v>#REF!</v>
      </c>
      <c r="J36" s="201" t="e">
        <f>J12+J18+J27+#REF!+J30+J24+J32</f>
        <v>#REF!</v>
      </c>
      <c r="K36" s="201" t="e">
        <f>K12+K18+K27+#REF!+K30</f>
        <v>#REF!</v>
      </c>
      <c r="L36" s="201" t="e">
        <f>L12+L18+#REF!+L27+#REF!+#REF!+L24</f>
        <v>#REF!</v>
      </c>
      <c r="M36" s="201" t="e">
        <f>M12+M18+#REF!+M27+#REF!+#REF!+M23</f>
        <v>#REF!</v>
      </c>
      <c r="N36" s="201" t="e">
        <f>N12+N18+#REF!+N27+#REF!+#REF!+N23</f>
        <v>#REF!</v>
      </c>
      <c r="O36" s="201" t="e">
        <f>O12+O18+#REF!+O27+#REF!+#REF!+O23</f>
        <v>#REF!</v>
      </c>
    </row>
    <row r="37" spans="1:15" ht="19.5" customHeight="1" thickBot="1">
      <c r="A37" s="166"/>
      <c r="B37" s="256"/>
      <c r="C37" s="146"/>
      <c r="D37" s="428"/>
      <c r="E37" s="576" t="s">
        <v>365</v>
      </c>
      <c r="F37" s="204"/>
      <c r="G37" s="205">
        <f>G13+G19+G28+G25</f>
        <v>2873</v>
      </c>
      <c r="H37" s="199">
        <f>H13+H19+H28+H25+H33</f>
        <v>52524</v>
      </c>
      <c r="I37" s="199">
        <f>I13+I19+I28+I25+I33</f>
        <v>55397</v>
      </c>
      <c r="J37" s="199">
        <f>J13+J19+J28+J25+J33</f>
        <v>3000</v>
      </c>
      <c r="K37" s="199">
        <f>K13+K19+K28+K25+K33</f>
        <v>58397</v>
      </c>
      <c r="L37" s="199" t="e">
        <f>L13+L19+L30+#REF!</f>
        <v>#REF!</v>
      </c>
      <c r="M37" s="199" t="e">
        <f>M13+M19+M30+#REF!</f>
        <v>#REF!</v>
      </c>
      <c r="N37" s="199" t="e">
        <f>N13+N19+N30+#REF!</f>
        <v>#REF!</v>
      </c>
      <c r="O37" s="199" t="e">
        <f>O13+O19+O30+#REF!</f>
        <v>#REF!</v>
      </c>
    </row>
  </sheetData>
  <mergeCells count="3">
    <mergeCell ref="D10:E10"/>
    <mergeCell ref="B6:I7"/>
    <mergeCell ref="D2:J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zoomScale="75" zoomScaleNormal="75" workbookViewId="0" topLeftCell="A1">
      <selection activeCell="B12" sqref="B12"/>
    </sheetView>
  </sheetViews>
  <sheetFormatPr defaultColWidth="9.00390625" defaultRowHeight="12.75"/>
  <cols>
    <col min="1" max="1" width="42.00390625" style="0" customWidth="1"/>
    <col min="2" max="2" width="14.25390625" style="0" customWidth="1"/>
    <col min="3" max="3" width="9.375" style="0" customWidth="1"/>
    <col min="4" max="13" width="7.375" style="0" customWidth="1"/>
    <col min="14" max="14" width="9.00390625" style="0" customWidth="1"/>
    <col min="15" max="15" width="0" style="0" hidden="1" customWidth="1"/>
  </cols>
  <sheetData>
    <row r="1" spans="1:3" ht="14.25" customHeight="1">
      <c r="A1" s="671" t="s">
        <v>575</v>
      </c>
      <c r="B1" s="671"/>
      <c r="C1" s="623"/>
    </row>
    <row r="5" spans="1:14" ht="15.75">
      <c r="A5" s="676" t="s">
        <v>115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</row>
    <row r="6" spans="1:14" ht="23.25" customHeight="1">
      <c r="A6" s="676" t="s">
        <v>574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</row>
    <row r="7" ht="47.25" customHeight="1"/>
    <row r="8" spans="1:14" s="7" customFormat="1" ht="21.75" customHeight="1">
      <c r="A8" s="677" t="s">
        <v>116</v>
      </c>
      <c r="B8" s="678" t="s">
        <v>117</v>
      </c>
      <c r="C8" s="679" t="s">
        <v>118</v>
      </c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</row>
    <row r="9" spans="1:14" s="11" customFormat="1" ht="12.75">
      <c r="A9" s="677"/>
      <c r="B9" s="678"/>
      <c r="C9" s="8" t="s">
        <v>4</v>
      </c>
      <c r="D9" s="9" t="s">
        <v>35</v>
      </c>
      <c r="E9" s="9" t="s">
        <v>38</v>
      </c>
      <c r="F9" s="9" t="s">
        <v>39</v>
      </c>
      <c r="G9" s="9" t="s">
        <v>40</v>
      </c>
      <c r="H9" s="9" t="s">
        <v>42</v>
      </c>
      <c r="I9" s="9" t="s">
        <v>43</v>
      </c>
      <c r="J9" s="9" t="s">
        <v>46</v>
      </c>
      <c r="K9" s="9" t="s">
        <v>119</v>
      </c>
      <c r="L9" s="9" t="s">
        <v>120</v>
      </c>
      <c r="M9" s="9" t="s">
        <v>121</v>
      </c>
      <c r="N9" s="10" t="s">
        <v>122</v>
      </c>
    </row>
    <row r="10" spans="1:15" ht="21" customHeight="1">
      <c r="A10" s="320" t="s">
        <v>576</v>
      </c>
      <c r="B10" s="13">
        <v>57418</v>
      </c>
      <c r="C10" s="14">
        <v>4785</v>
      </c>
      <c r="D10" s="14">
        <v>4785</v>
      </c>
      <c r="E10" s="14">
        <v>4785</v>
      </c>
      <c r="F10" s="14">
        <v>4785</v>
      </c>
      <c r="G10" s="14">
        <v>4785</v>
      </c>
      <c r="H10" s="14">
        <v>4785</v>
      </c>
      <c r="I10" s="14">
        <v>4785</v>
      </c>
      <c r="J10" s="14">
        <v>4785</v>
      </c>
      <c r="K10" s="14">
        <v>4785</v>
      </c>
      <c r="L10" s="14">
        <v>4785</v>
      </c>
      <c r="M10" s="14">
        <v>4785</v>
      </c>
      <c r="N10" s="113">
        <f>B10-(C10+D10+E10+F10+G10+H10+I10+J10+K10+L10+M10)</f>
        <v>4783</v>
      </c>
      <c r="O10" s="15">
        <f>C10+D10+E10+F10+G10+H10+I10+J10+K10+L10+M10+N10</f>
        <v>57418</v>
      </c>
    </row>
    <row r="11" spans="1:15" ht="21" customHeight="1">
      <c r="A11" s="112" t="s">
        <v>367</v>
      </c>
      <c r="B11" s="17">
        <v>110903</v>
      </c>
      <c r="C11" s="18">
        <v>3500</v>
      </c>
      <c r="D11" s="19">
        <v>6200</v>
      </c>
      <c r="E11" s="19">
        <v>29000</v>
      </c>
      <c r="F11" s="19">
        <v>6200</v>
      </c>
      <c r="G11" s="19">
        <v>6200</v>
      </c>
      <c r="H11" s="19">
        <v>6200</v>
      </c>
      <c r="I11" s="19">
        <v>6200</v>
      </c>
      <c r="J11" s="19">
        <v>6200</v>
      </c>
      <c r="K11" s="19">
        <v>28000</v>
      </c>
      <c r="L11" s="19">
        <v>6200</v>
      </c>
      <c r="M11" s="19">
        <v>6200</v>
      </c>
      <c r="N11" s="113">
        <f>B11-(C11+D11+E11+F11+G11+H11+I11+J11+K11+L11+M11)</f>
        <v>803</v>
      </c>
      <c r="O11" s="15">
        <f aca="true" t="shared" si="0" ref="O11:O54">C11+D11+E11+F11+G11+H11+I11+J11+K11+L11+M11+N11</f>
        <v>110903</v>
      </c>
    </row>
    <row r="12" spans="1:15" ht="21" customHeight="1">
      <c r="A12" s="112" t="s">
        <v>376</v>
      </c>
      <c r="B12" s="247">
        <v>70</v>
      </c>
      <c r="C12" s="18">
        <v>2</v>
      </c>
      <c r="D12" s="19">
        <v>2</v>
      </c>
      <c r="E12" s="19">
        <v>4</v>
      </c>
      <c r="F12" s="19">
        <v>10</v>
      </c>
      <c r="G12" s="19">
        <v>10</v>
      </c>
      <c r="H12" s="19">
        <v>10</v>
      </c>
      <c r="I12" s="19">
        <v>10</v>
      </c>
      <c r="J12" s="19">
        <v>8</v>
      </c>
      <c r="K12" s="19">
        <v>6</v>
      </c>
      <c r="L12" s="19">
        <v>4</v>
      </c>
      <c r="M12" s="19">
        <v>2</v>
      </c>
      <c r="N12" s="113">
        <f>B12-(C12+D12+E12+F12+G12+H12+I12+J12+K12+L12+M12)</f>
        <v>2</v>
      </c>
      <c r="O12" s="15"/>
    </row>
    <row r="13" spans="1:15" ht="21" customHeight="1">
      <c r="A13" s="112" t="s">
        <v>283</v>
      </c>
      <c r="B13" s="17">
        <v>51801</v>
      </c>
      <c r="C13" s="18">
        <v>4050</v>
      </c>
      <c r="D13" s="18">
        <v>4050</v>
      </c>
      <c r="E13" s="18">
        <v>4050</v>
      </c>
      <c r="F13" s="18">
        <v>4050</v>
      </c>
      <c r="G13" s="18">
        <v>4050</v>
      </c>
      <c r="H13" s="18">
        <v>4050</v>
      </c>
      <c r="I13" s="18">
        <v>4050</v>
      </c>
      <c r="J13" s="18">
        <v>4050</v>
      </c>
      <c r="K13" s="18">
        <v>4050</v>
      </c>
      <c r="L13" s="18">
        <v>4050</v>
      </c>
      <c r="M13" s="18">
        <v>4050</v>
      </c>
      <c r="N13" s="113">
        <f aca="true" t="shared" si="1" ref="N13:N21">B13-(C13+D13+E13+F13+G13+H13+I13+J13+K13+L13+M13)</f>
        <v>7251</v>
      </c>
      <c r="O13" s="15">
        <f t="shared" si="0"/>
        <v>51801</v>
      </c>
    </row>
    <row r="14" spans="1:15" ht="21" customHeight="1">
      <c r="A14" s="112" t="s">
        <v>285</v>
      </c>
      <c r="B14" s="17">
        <v>13168</v>
      </c>
      <c r="C14" s="18">
        <v>247</v>
      </c>
      <c r="D14" s="18">
        <v>247</v>
      </c>
      <c r="E14" s="18">
        <v>3537</v>
      </c>
      <c r="F14" s="18">
        <v>247</v>
      </c>
      <c r="G14" s="18">
        <v>247</v>
      </c>
      <c r="H14" s="18">
        <v>247</v>
      </c>
      <c r="I14" s="18">
        <v>3537</v>
      </c>
      <c r="J14" s="18">
        <v>247</v>
      </c>
      <c r="K14" s="18">
        <v>247</v>
      </c>
      <c r="L14" s="18">
        <v>3537</v>
      </c>
      <c r="M14" s="18">
        <v>247</v>
      </c>
      <c r="N14" s="113">
        <f t="shared" si="1"/>
        <v>581</v>
      </c>
      <c r="O14" s="15">
        <f t="shared" si="0"/>
        <v>13168</v>
      </c>
    </row>
    <row r="15" spans="1:15" ht="21" customHeight="1">
      <c r="A15" s="112" t="s">
        <v>368</v>
      </c>
      <c r="B15" s="17"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13">
        <f t="shared" si="1"/>
        <v>0</v>
      </c>
      <c r="O15" s="15">
        <f t="shared" si="0"/>
        <v>0</v>
      </c>
    </row>
    <row r="16" spans="1:15" ht="21" customHeight="1">
      <c r="A16" s="112" t="s">
        <v>293</v>
      </c>
      <c r="B16" s="17">
        <v>0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13">
        <f t="shared" si="1"/>
        <v>0</v>
      </c>
      <c r="O16" s="15">
        <f t="shared" si="0"/>
        <v>0</v>
      </c>
    </row>
    <row r="17" spans="1:15" ht="21" customHeight="1">
      <c r="A17" s="112" t="s">
        <v>366</v>
      </c>
      <c r="B17" s="17">
        <v>0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13">
        <f t="shared" si="1"/>
        <v>0</v>
      </c>
      <c r="O17" s="15">
        <f t="shared" si="0"/>
        <v>0</v>
      </c>
    </row>
    <row r="18" spans="1:15" ht="21" customHeight="1">
      <c r="A18" s="16" t="s">
        <v>123</v>
      </c>
      <c r="B18" s="17">
        <v>32447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13">
        <f>B18-(C18+D18+E18+F18+G18+H18+I18+J18+K18+L18+M18)</f>
        <v>32447</v>
      </c>
      <c r="O18" s="15">
        <f>C18+D18+E18+F18+G18+H18+I18+J18+K18+L18+M18+N18</f>
        <v>32447</v>
      </c>
    </row>
    <row r="19" spans="1:15" ht="21" customHeight="1">
      <c r="A19" s="21" t="s">
        <v>124</v>
      </c>
      <c r="B19" s="22">
        <v>15251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13">
        <f>B19-(C19+D19+E19+F19+G19+H19+I19+J19+K19+L19+M19)</f>
        <v>15251</v>
      </c>
      <c r="O19" s="15">
        <f>C19+D19+E19+F19+G19+H19+I19+J19+K19+L19+M19+N19</f>
        <v>15251</v>
      </c>
    </row>
    <row r="20" spans="1:15" ht="21" customHeight="1">
      <c r="A20" s="112" t="s">
        <v>44</v>
      </c>
      <c r="B20" s="17">
        <v>0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3">
        <f t="shared" si="1"/>
        <v>0</v>
      </c>
      <c r="O20" s="15">
        <f t="shared" si="0"/>
        <v>0</v>
      </c>
    </row>
    <row r="21" spans="1:15" ht="21" customHeight="1">
      <c r="A21" s="321" t="s">
        <v>45</v>
      </c>
      <c r="B21" s="22">
        <v>0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13">
        <f t="shared" si="1"/>
        <v>0</v>
      </c>
      <c r="O21" s="15">
        <f t="shared" si="0"/>
        <v>0</v>
      </c>
    </row>
    <row r="22" spans="1:15" s="29" customFormat="1" ht="21" customHeight="1">
      <c r="A22" s="25" t="s">
        <v>0</v>
      </c>
      <c r="B22" s="26">
        <f aca="true" t="shared" si="2" ref="B22:N22">SUM(B10:B21)</f>
        <v>281058</v>
      </c>
      <c r="C22" s="27">
        <f t="shared" si="2"/>
        <v>12584</v>
      </c>
      <c r="D22" s="28">
        <f>SUM(D10:D21)</f>
        <v>15284</v>
      </c>
      <c r="E22" s="28">
        <f t="shared" si="2"/>
        <v>41376</v>
      </c>
      <c r="F22" s="28">
        <f t="shared" si="2"/>
        <v>15292</v>
      </c>
      <c r="G22" s="28">
        <f t="shared" si="2"/>
        <v>15292</v>
      </c>
      <c r="H22" s="28">
        <f t="shared" si="2"/>
        <v>15292</v>
      </c>
      <c r="I22" s="28">
        <f t="shared" si="2"/>
        <v>18582</v>
      </c>
      <c r="J22" s="28">
        <f t="shared" si="2"/>
        <v>15290</v>
      </c>
      <c r="K22" s="28">
        <f t="shared" si="2"/>
        <v>37088</v>
      </c>
      <c r="L22" s="28">
        <f t="shared" si="2"/>
        <v>18576</v>
      </c>
      <c r="M22" s="28">
        <f t="shared" si="2"/>
        <v>15284</v>
      </c>
      <c r="N22" s="26">
        <f t="shared" si="2"/>
        <v>61118</v>
      </c>
      <c r="O22" s="15">
        <f t="shared" si="0"/>
        <v>281058</v>
      </c>
    </row>
    <row r="23" ht="17.25" customHeight="1">
      <c r="O23" s="15">
        <f t="shared" si="0"/>
        <v>0</v>
      </c>
    </row>
    <row r="24" ht="12.75">
      <c r="O24" s="15">
        <f t="shared" si="0"/>
        <v>0</v>
      </c>
    </row>
    <row r="25" ht="12.75">
      <c r="O25" s="15">
        <f t="shared" si="0"/>
        <v>0</v>
      </c>
    </row>
    <row r="26" ht="12.75">
      <c r="O26" s="15">
        <f t="shared" si="0"/>
        <v>0</v>
      </c>
    </row>
    <row r="27" ht="12.75">
      <c r="O27" s="15">
        <f t="shared" si="0"/>
        <v>0</v>
      </c>
    </row>
    <row r="28" ht="12.75">
      <c r="O28" s="15">
        <f t="shared" si="0"/>
        <v>0</v>
      </c>
    </row>
    <row r="29" ht="12.75">
      <c r="O29" s="15">
        <f t="shared" si="0"/>
        <v>0</v>
      </c>
    </row>
    <row r="30" ht="12.75">
      <c r="O30" s="15"/>
    </row>
    <row r="31" ht="12.75">
      <c r="O31" s="15"/>
    </row>
    <row r="32" spans="1:15" ht="14.25" customHeight="1">
      <c r="A32" s="671" t="s">
        <v>575</v>
      </c>
      <c r="B32" s="671"/>
      <c r="C32" s="623"/>
      <c r="O32" s="15">
        <f t="shared" si="0"/>
        <v>0</v>
      </c>
    </row>
    <row r="33" ht="12.75">
      <c r="O33" s="15">
        <f t="shared" si="0"/>
        <v>0</v>
      </c>
    </row>
    <row r="34" ht="12.75">
      <c r="O34" s="15">
        <f t="shared" si="0"/>
        <v>0</v>
      </c>
    </row>
    <row r="35" ht="12.75">
      <c r="O35" s="15">
        <f t="shared" si="0"/>
        <v>0</v>
      </c>
    </row>
    <row r="36" ht="12.75">
      <c r="O36" s="15">
        <f t="shared" si="0"/>
        <v>0</v>
      </c>
    </row>
    <row r="37" spans="1:15" ht="15.75">
      <c r="A37" s="676" t="s">
        <v>115</v>
      </c>
      <c r="B37" s="676"/>
      <c r="C37" s="676"/>
      <c r="D37" s="676"/>
      <c r="E37" s="676"/>
      <c r="F37" s="676"/>
      <c r="G37" s="676"/>
      <c r="H37" s="676"/>
      <c r="I37" s="676"/>
      <c r="J37" s="676"/>
      <c r="K37" s="676"/>
      <c r="L37" s="676"/>
      <c r="M37" s="676"/>
      <c r="N37" s="676"/>
      <c r="O37" s="15">
        <f t="shared" si="0"/>
        <v>0</v>
      </c>
    </row>
    <row r="38" spans="1:15" ht="15.75">
      <c r="A38" s="676" t="s">
        <v>574</v>
      </c>
      <c r="B38" s="676"/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15">
        <f t="shared" si="0"/>
        <v>0</v>
      </c>
    </row>
    <row r="39" ht="40.5" customHeight="1">
      <c r="O39" s="15">
        <f t="shared" si="0"/>
        <v>0</v>
      </c>
    </row>
    <row r="40" spans="1:15" ht="25.5" customHeight="1">
      <c r="A40" s="677" t="s">
        <v>116</v>
      </c>
      <c r="B40" s="678" t="s">
        <v>117</v>
      </c>
      <c r="C40" s="679" t="s">
        <v>125</v>
      </c>
      <c r="D40" s="679"/>
      <c r="E40" s="679"/>
      <c r="F40" s="679"/>
      <c r="G40" s="679"/>
      <c r="H40" s="679"/>
      <c r="I40" s="679"/>
      <c r="J40" s="679"/>
      <c r="K40" s="679"/>
      <c r="L40" s="679"/>
      <c r="M40" s="679"/>
      <c r="N40" s="679"/>
      <c r="O40" s="15" t="e">
        <f t="shared" si="0"/>
        <v>#VALUE!</v>
      </c>
    </row>
    <row r="41" spans="1:15" ht="12.75">
      <c r="A41" s="677"/>
      <c r="B41" s="678"/>
      <c r="C41" s="8" t="s">
        <v>4</v>
      </c>
      <c r="D41" s="9" t="s">
        <v>35</v>
      </c>
      <c r="E41" s="9" t="s">
        <v>38</v>
      </c>
      <c r="F41" s="9" t="s">
        <v>39</v>
      </c>
      <c r="G41" s="9" t="s">
        <v>40</v>
      </c>
      <c r="H41" s="9" t="s">
        <v>42</v>
      </c>
      <c r="I41" s="9" t="s">
        <v>43</v>
      </c>
      <c r="J41" s="9" t="s">
        <v>46</v>
      </c>
      <c r="K41" s="9" t="s">
        <v>119</v>
      </c>
      <c r="L41" s="9" t="s">
        <v>120</v>
      </c>
      <c r="M41" s="9" t="s">
        <v>121</v>
      </c>
      <c r="N41" s="10" t="s">
        <v>122</v>
      </c>
      <c r="O41" s="15" t="e">
        <f t="shared" si="0"/>
        <v>#VALUE!</v>
      </c>
    </row>
    <row r="42" spans="1:15" ht="20.25" customHeight="1">
      <c r="A42" s="12" t="s">
        <v>102</v>
      </c>
      <c r="B42" s="13">
        <v>58895</v>
      </c>
      <c r="C42" s="14">
        <v>5512</v>
      </c>
      <c r="D42" s="30">
        <v>5512</v>
      </c>
      <c r="E42" s="30">
        <v>5512</v>
      </c>
      <c r="F42" s="30">
        <v>5512</v>
      </c>
      <c r="G42" s="30">
        <v>5512</v>
      </c>
      <c r="H42" s="30">
        <v>5510</v>
      </c>
      <c r="I42" s="30">
        <v>5512</v>
      </c>
      <c r="J42" s="30">
        <v>5512</v>
      </c>
      <c r="K42" s="30">
        <v>5512</v>
      </c>
      <c r="L42" s="30">
        <v>5512</v>
      </c>
      <c r="M42" s="30">
        <v>5512</v>
      </c>
      <c r="N42" s="113">
        <f aca="true" t="shared" si="3" ref="N42:N53">B42-(C42+D42+E42+F42+G42+H42+I42+J42+K42+L42+M42)</f>
        <v>-1735</v>
      </c>
      <c r="O42" s="15">
        <f>C42+D42+E42+F42+G42+H42+I42+J42+K42+L42+M42+N42</f>
        <v>58895</v>
      </c>
    </row>
    <row r="43" spans="1:15" ht="20.25" customHeight="1">
      <c r="A43" s="16" t="s">
        <v>107</v>
      </c>
      <c r="B43" s="17">
        <v>17239</v>
      </c>
      <c r="C43" s="18">
        <v>1400</v>
      </c>
      <c r="D43" s="18">
        <v>1400</v>
      </c>
      <c r="E43" s="18">
        <v>1400</v>
      </c>
      <c r="F43" s="18">
        <v>1400</v>
      </c>
      <c r="G43" s="18">
        <v>1450</v>
      </c>
      <c r="H43" s="18">
        <v>1450</v>
      </c>
      <c r="I43" s="18">
        <v>1450</v>
      </c>
      <c r="J43" s="18">
        <v>1450</v>
      </c>
      <c r="K43" s="18">
        <v>1450</v>
      </c>
      <c r="L43" s="18">
        <v>1400</v>
      </c>
      <c r="M43" s="18">
        <v>1400</v>
      </c>
      <c r="N43" s="113">
        <f t="shared" si="3"/>
        <v>1589</v>
      </c>
      <c r="O43" s="15">
        <f t="shared" si="0"/>
        <v>17239</v>
      </c>
    </row>
    <row r="44" spans="1:15" ht="21" customHeight="1">
      <c r="A44" s="16" t="s">
        <v>126</v>
      </c>
      <c r="B44" s="17">
        <v>110525</v>
      </c>
      <c r="C44" s="18">
        <v>7000</v>
      </c>
      <c r="D44" s="19">
        <v>8000</v>
      </c>
      <c r="E44" s="19">
        <v>9000</v>
      </c>
      <c r="F44" s="19">
        <v>9000</v>
      </c>
      <c r="G44" s="19">
        <v>9000</v>
      </c>
      <c r="H44" s="19">
        <v>11000</v>
      </c>
      <c r="I44" s="19">
        <v>9000</v>
      </c>
      <c r="J44" s="19">
        <v>9000</v>
      </c>
      <c r="K44" s="19">
        <v>8800</v>
      </c>
      <c r="L44" s="19">
        <v>7500</v>
      </c>
      <c r="M44" s="19">
        <v>8000</v>
      </c>
      <c r="N44" s="113">
        <f t="shared" si="3"/>
        <v>15225</v>
      </c>
      <c r="O44" s="15">
        <f t="shared" si="0"/>
        <v>110525</v>
      </c>
    </row>
    <row r="45" spans="1:15" ht="19.5" customHeight="1">
      <c r="A45" s="112" t="s">
        <v>56</v>
      </c>
      <c r="B45" s="247">
        <v>44230</v>
      </c>
      <c r="C45" s="18">
        <v>3396</v>
      </c>
      <c r="D45" s="18">
        <v>3396</v>
      </c>
      <c r="E45" s="18">
        <v>3396</v>
      </c>
      <c r="F45" s="18">
        <v>3396</v>
      </c>
      <c r="G45" s="18">
        <v>3396</v>
      </c>
      <c r="H45" s="18">
        <v>3396</v>
      </c>
      <c r="I45" s="18">
        <v>3396</v>
      </c>
      <c r="J45" s="18">
        <v>3396</v>
      </c>
      <c r="K45" s="18">
        <v>3396</v>
      </c>
      <c r="L45" s="18">
        <v>3396</v>
      </c>
      <c r="M45" s="18">
        <v>3396</v>
      </c>
      <c r="N45" s="113">
        <f t="shared" si="3"/>
        <v>6874</v>
      </c>
      <c r="O45" s="15">
        <f t="shared" si="0"/>
        <v>44230</v>
      </c>
    </row>
    <row r="46" spans="1:15" ht="21" customHeight="1">
      <c r="A46" s="112" t="s">
        <v>369</v>
      </c>
      <c r="B46" s="247">
        <v>2980</v>
      </c>
      <c r="C46" s="18"/>
      <c r="D46" s="19">
        <v>1019</v>
      </c>
      <c r="E46" s="19">
        <v>200</v>
      </c>
      <c r="F46" s="19">
        <v>200</v>
      </c>
      <c r="G46" s="19">
        <v>200</v>
      </c>
      <c r="H46" s="19">
        <v>200</v>
      </c>
      <c r="I46" s="19">
        <v>200</v>
      </c>
      <c r="J46" s="19">
        <v>200</v>
      </c>
      <c r="K46" s="19">
        <v>200</v>
      </c>
      <c r="L46" s="19">
        <v>200</v>
      </c>
      <c r="M46" s="19">
        <v>120</v>
      </c>
      <c r="N46" s="113">
        <f t="shared" si="3"/>
        <v>241</v>
      </c>
      <c r="O46" s="15">
        <f t="shared" si="0"/>
        <v>2980</v>
      </c>
    </row>
    <row r="47" spans="1:15" ht="21" customHeight="1">
      <c r="A47" s="322" t="s">
        <v>364</v>
      </c>
      <c r="B47" s="247">
        <v>26788</v>
      </c>
      <c r="C47" s="18">
        <v>2007</v>
      </c>
      <c r="D47" s="18">
        <v>2007</v>
      </c>
      <c r="E47" s="18">
        <v>2007</v>
      </c>
      <c r="F47" s="18">
        <v>2007</v>
      </c>
      <c r="G47" s="18">
        <v>2007</v>
      </c>
      <c r="H47" s="18">
        <v>2007</v>
      </c>
      <c r="I47" s="18">
        <v>2007</v>
      </c>
      <c r="J47" s="18">
        <v>2007</v>
      </c>
      <c r="K47" s="18">
        <v>2007</v>
      </c>
      <c r="L47" s="18">
        <v>2007</v>
      </c>
      <c r="M47" s="18">
        <v>2007</v>
      </c>
      <c r="N47" s="113">
        <f t="shared" si="3"/>
        <v>4711</v>
      </c>
      <c r="O47" s="15"/>
    </row>
    <row r="48" spans="1:15" ht="22.5" customHeight="1">
      <c r="A48" s="16" t="s">
        <v>114</v>
      </c>
      <c r="B48" s="247">
        <v>150</v>
      </c>
      <c r="C48" s="18">
        <v>105</v>
      </c>
      <c r="D48" s="19"/>
      <c r="E48" s="19"/>
      <c r="F48" s="19"/>
      <c r="G48" s="19"/>
      <c r="H48" s="19"/>
      <c r="I48" s="19"/>
      <c r="J48" s="19">
        <v>45</v>
      </c>
      <c r="K48" s="19"/>
      <c r="L48" s="19"/>
      <c r="M48" s="19"/>
      <c r="N48" s="113">
        <f t="shared" si="3"/>
        <v>0</v>
      </c>
      <c r="O48" s="15">
        <f t="shared" si="0"/>
        <v>150</v>
      </c>
    </row>
    <row r="49" spans="1:15" ht="18.75" customHeight="1">
      <c r="A49" s="16" t="s">
        <v>127</v>
      </c>
      <c r="B49" s="247">
        <v>0</v>
      </c>
      <c r="C49" s="18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13">
        <f t="shared" si="3"/>
        <v>0</v>
      </c>
      <c r="O49" s="15">
        <f t="shared" si="0"/>
        <v>0</v>
      </c>
    </row>
    <row r="50" spans="1:15" ht="18.75" customHeight="1">
      <c r="A50" s="112" t="s">
        <v>370</v>
      </c>
      <c r="B50" s="247">
        <v>0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3">
        <f t="shared" si="3"/>
        <v>0</v>
      </c>
      <c r="O50" s="15">
        <f t="shared" si="0"/>
        <v>0</v>
      </c>
    </row>
    <row r="51" spans="1:15" ht="20.25" customHeight="1">
      <c r="A51" s="112" t="s">
        <v>419</v>
      </c>
      <c r="B51" s="247">
        <v>10251</v>
      </c>
      <c r="C51" s="18"/>
      <c r="D51" s="19"/>
      <c r="E51" s="19"/>
      <c r="F51" s="19"/>
      <c r="G51" s="19"/>
      <c r="H51" s="19">
        <v>2000</v>
      </c>
      <c r="I51" s="19">
        <v>2000</v>
      </c>
      <c r="J51" s="19">
        <v>2551</v>
      </c>
      <c r="K51" s="19"/>
      <c r="L51" s="19"/>
      <c r="M51" s="19"/>
      <c r="N51" s="113">
        <f t="shared" si="3"/>
        <v>3700</v>
      </c>
      <c r="O51" s="15">
        <f t="shared" si="0"/>
        <v>10251</v>
      </c>
    </row>
    <row r="52" spans="1:15" ht="18.75" customHeight="1">
      <c r="A52" s="16" t="s">
        <v>72</v>
      </c>
      <c r="B52" s="247">
        <v>5000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13">
        <f t="shared" si="3"/>
        <v>5000</v>
      </c>
      <c r="O52" s="15">
        <f t="shared" si="0"/>
        <v>5000</v>
      </c>
    </row>
    <row r="53" spans="1:15" ht="21" customHeight="1">
      <c r="A53" s="21" t="s">
        <v>128</v>
      </c>
      <c r="B53" s="248">
        <v>5000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113">
        <f t="shared" si="3"/>
        <v>5000</v>
      </c>
      <c r="O53" s="15">
        <f t="shared" si="0"/>
        <v>5000</v>
      </c>
    </row>
    <row r="54" spans="1:15" ht="18.75" customHeight="1">
      <c r="A54" s="31" t="s">
        <v>129</v>
      </c>
      <c r="B54" s="32">
        <f>SUM(B42:B53)</f>
        <v>281058</v>
      </c>
      <c r="C54" s="27">
        <f aca="true" t="shared" si="4" ref="C54:N54">SUM(C42:C53)</f>
        <v>19420</v>
      </c>
      <c r="D54" s="28">
        <f t="shared" si="4"/>
        <v>21334</v>
      </c>
      <c r="E54" s="28">
        <f t="shared" si="4"/>
        <v>21515</v>
      </c>
      <c r="F54" s="28">
        <f t="shared" si="4"/>
        <v>21515</v>
      </c>
      <c r="G54" s="28">
        <f t="shared" si="4"/>
        <v>21565</v>
      </c>
      <c r="H54" s="28">
        <f t="shared" si="4"/>
        <v>25563</v>
      </c>
      <c r="I54" s="28">
        <f t="shared" si="4"/>
        <v>23565</v>
      </c>
      <c r="J54" s="28">
        <f t="shared" si="4"/>
        <v>24161</v>
      </c>
      <c r="K54" s="28">
        <f t="shared" si="4"/>
        <v>21365</v>
      </c>
      <c r="L54" s="28">
        <f t="shared" si="4"/>
        <v>20015</v>
      </c>
      <c r="M54" s="28">
        <f t="shared" si="4"/>
        <v>20435</v>
      </c>
      <c r="N54" s="26">
        <f t="shared" si="4"/>
        <v>40605</v>
      </c>
      <c r="O54" s="15">
        <f t="shared" si="0"/>
        <v>281058</v>
      </c>
    </row>
    <row r="61" ht="12.75">
      <c r="A61" s="33"/>
    </row>
    <row r="64" ht="12.75">
      <c r="A64" s="34"/>
    </row>
    <row r="68" spans="1:14" ht="12.75">
      <c r="A68" s="35" t="s">
        <v>130</v>
      </c>
      <c r="B68" s="36"/>
      <c r="C68" s="37">
        <f aca="true" t="shared" si="5" ref="C68:N68">C22-C54</f>
        <v>-6836</v>
      </c>
      <c r="D68" s="37">
        <f t="shared" si="5"/>
        <v>-6050</v>
      </c>
      <c r="E68" s="37">
        <f t="shared" si="5"/>
        <v>19861</v>
      </c>
      <c r="F68" s="37">
        <f t="shared" si="5"/>
        <v>-6223</v>
      </c>
      <c r="G68" s="37">
        <f t="shared" si="5"/>
        <v>-6273</v>
      </c>
      <c r="H68" s="37">
        <f t="shared" si="5"/>
        <v>-10271</v>
      </c>
      <c r="I68" s="37">
        <f t="shared" si="5"/>
        <v>-4983</v>
      </c>
      <c r="J68" s="37">
        <f t="shared" si="5"/>
        <v>-8871</v>
      </c>
      <c r="K68" s="37">
        <f t="shared" si="5"/>
        <v>15723</v>
      </c>
      <c r="L68" s="37">
        <f t="shared" si="5"/>
        <v>-1439</v>
      </c>
      <c r="M68" s="37">
        <f t="shared" si="5"/>
        <v>-5151</v>
      </c>
      <c r="N68" s="38">
        <f t="shared" si="5"/>
        <v>20513</v>
      </c>
    </row>
  </sheetData>
  <mergeCells count="12">
    <mergeCell ref="A40:A41"/>
    <mergeCell ref="B40:B41"/>
    <mergeCell ref="C40:N40"/>
    <mergeCell ref="A5:N5"/>
    <mergeCell ref="A6:N6"/>
    <mergeCell ref="A8:A9"/>
    <mergeCell ref="B8:B9"/>
    <mergeCell ref="C8:N8"/>
    <mergeCell ref="A32:C32"/>
    <mergeCell ref="A37:N37"/>
    <mergeCell ref="A38:N38"/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C10" sqref="C10"/>
    </sheetView>
  </sheetViews>
  <sheetFormatPr defaultColWidth="9.00390625" defaultRowHeight="12.75"/>
  <cols>
    <col min="1" max="1" width="6.25390625" style="60" customWidth="1"/>
    <col min="2" max="2" width="27.625" style="61" customWidth="1"/>
    <col min="3" max="3" width="20.125" style="39" customWidth="1"/>
    <col min="4" max="4" width="12.125" style="62" customWidth="1"/>
    <col min="5" max="8" width="9.125" style="62" customWidth="1"/>
    <col min="9" max="9" width="11.375" style="62" customWidth="1"/>
    <col min="10" max="16384" width="9.125" style="62" customWidth="1"/>
  </cols>
  <sheetData>
    <row r="1" spans="1:10" ht="14.25" customHeight="1">
      <c r="A1" s="671" t="s">
        <v>577</v>
      </c>
      <c r="B1" s="671"/>
      <c r="C1" s="661"/>
      <c r="D1" s="623"/>
      <c r="I1" s="680"/>
      <c r="J1" s="680"/>
    </row>
    <row r="3" spans="1:9" s="64" customFormat="1" ht="36" customHeight="1">
      <c r="A3" s="681" t="s">
        <v>158</v>
      </c>
      <c r="B3" s="681"/>
      <c r="C3" s="681"/>
      <c r="D3" s="681"/>
      <c r="E3" s="681"/>
      <c r="F3" s="681"/>
      <c r="G3" s="681"/>
      <c r="H3" s="681"/>
      <c r="I3" s="63"/>
    </row>
    <row r="4" spans="1:8" ht="12.75">
      <c r="A4" s="681"/>
      <c r="B4" s="681"/>
      <c r="C4" s="681"/>
      <c r="D4" s="681"/>
      <c r="E4" s="681"/>
      <c r="F4" s="681"/>
      <c r="G4" s="681"/>
      <c r="H4" s="681"/>
    </row>
    <row r="6" ht="12.75">
      <c r="I6" s="62" t="s">
        <v>133</v>
      </c>
    </row>
    <row r="7" spans="1:9" s="7" customFormat="1" ht="19.5" customHeight="1">
      <c r="A7" s="682" t="s">
        <v>134</v>
      </c>
      <c r="B7" s="683" t="s">
        <v>159</v>
      </c>
      <c r="C7" s="683" t="s">
        <v>160</v>
      </c>
      <c r="D7" s="683" t="s">
        <v>371</v>
      </c>
      <c r="E7" s="684" t="s">
        <v>161</v>
      </c>
      <c r="F7" s="684"/>
      <c r="G7" s="684"/>
      <c r="H7" s="684"/>
      <c r="I7" s="678" t="s">
        <v>162</v>
      </c>
    </row>
    <row r="8" spans="1:9" s="67" customFormat="1" ht="25.5">
      <c r="A8" s="682"/>
      <c r="B8" s="683"/>
      <c r="C8" s="683"/>
      <c r="D8" s="683"/>
      <c r="E8" s="65">
        <v>2011</v>
      </c>
      <c r="F8" s="65">
        <v>2012</v>
      </c>
      <c r="G8" s="65">
        <v>2013</v>
      </c>
      <c r="H8" s="66" t="s">
        <v>372</v>
      </c>
      <c r="I8" s="678"/>
    </row>
    <row r="9" spans="1:9" s="73" customFormat="1" ht="18" customHeight="1">
      <c r="A9" s="68" t="s">
        <v>6</v>
      </c>
      <c r="B9" s="69">
        <v>2</v>
      </c>
      <c r="C9" s="70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2" t="s">
        <v>163</v>
      </c>
    </row>
    <row r="10" spans="1:9" ht="28.5" customHeight="1">
      <c r="A10" s="56" t="s">
        <v>6</v>
      </c>
      <c r="B10" s="74" t="s">
        <v>164</v>
      </c>
      <c r="C10" s="75"/>
      <c r="D10" s="76"/>
      <c r="E10" s="76"/>
      <c r="F10" s="76"/>
      <c r="G10" s="76"/>
      <c r="H10" s="76"/>
      <c r="I10" s="77"/>
    </row>
    <row r="11" spans="1:9" ht="28.5" customHeight="1">
      <c r="A11" s="56" t="s">
        <v>13</v>
      </c>
      <c r="B11" s="78" t="s">
        <v>165</v>
      </c>
      <c r="C11" s="79"/>
      <c r="D11" s="76"/>
      <c r="E11" s="76"/>
      <c r="F11" s="76"/>
      <c r="G11" s="76"/>
      <c r="H11" s="76"/>
      <c r="I11" s="77">
        <f>D11+E11+F11+G11+H11</f>
        <v>0</v>
      </c>
    </row>
    <row r="12" spans="1:9" ht="36" customHeight="1">
      <c r="A12" s="56" t="s">
        <v>52</v>
      </c>
      <c r="B12" s="74" t="s">
        <v>166</v>
      </c>
      <c r="C12" s="75"/>
      <c r="D12" s="76"/>
      <c r="E12" s="76"/>
      <c r="F12" s="76"/>
      <c r="G12" s="76"/>
      <c r="H12" s="76"/>
      <c r="I12" s="77"/>
    </row>
    <row r="13" spans="1:9" ht="28.5" customHeight="1">
      <c r="A13" s="56" t="s">
        <v>53</v>
      </c>
      <c r="B13" s="78" t="s">
        <v>167</v>
      </c>
      <c r="C13" s="79"/>
      <c r="D13" s="76">
        <v>0</v>
      </c>
      <c r="E13" s="76"/>
      <c r="F13" s="76"/>
      <c r="G13" s="76"/>
      <c r="H13" s="76"/>
      <c r="I13" s="77">
        <f>E13+F13+G13+H13</f>
        <v>0</v>
      </c>
    </row>
    <row r="14" spans="1:9" ht="28.5" customHeight="1">
      <c r="A14" s="56" t="s">
        <v>54</v>
      </c>
      <c r="B14" s="74"/>
      <c r="C14" s="75"/>
      <c r="D14" s="76"/>
      <c r="E14" s="76"/>
      <c r="F14" s="76"/>
      <c r="G14" s="76"/>
      <c r="H14" s="76"/>
      <c r="I14" s="77"/>
    </row>
    <row r="15" spans="1:9" ht="28.5" customHeight="1">
      <c r="A15" s="56" t="s">
        <v>55</v>
      </c>
      <c r="B15" s="74" t="s">
        <v>168</v>
      </c>
      <c r="C15" s="75"/>
      <c r="D15" s="76"/>
      <c r="E15" s="76"/>
      <c r="F15" s="76"/>
      <c r="G15" s="76"/>
      <c r="H15" s="76"/>
      <c r="I15" s="77"/>
    </row>
    <row r="16" spans="1:9" ht="28.5" customHeight="1">
      <c r="A16" s="56" t="s">
        <v>57</v>
      </c>
      <c r="B16" s="78"/>
      <c r="C16" s="79"/>
      <c r="D16" s="76"/>
      <c r="E16" s="76"/>
      <c r="F16" s="76"/>
      <c r="G16" s="76"/>
      <c r="H16" s="76"/>
      <c r="I16" s="77"/>
    </row>
    <row r="17" spans="1:9" ht="28.5" customHeight="1">
      <c r="A17" s="56" t="s">
        <v>59</v>
      </c>
      <c r="B17" s="74" t="s">
        <v>169</v>
      </c>
      <c r="C17" s="75"/>
      <c r="D17" s="76"/>
      <c r="E17" s="76"/>
      <c r="F17" s="76"/>
      <c r="G17" s="76"/>
      <c r="H17" s="76"/>
      <c r="I17" s="77"/>
    </row>
    <row r="18" spans="1:9" ht="28.5" customHeight="1">
      <c r="A18" s="56" t="s">
        <v>60</v>
      </c>
      <c r="B18" s="78"/>
      <c r="C18" s="79"/>
      <c r="D18" s="76"/>
      <c r="E18" s="76"/>
      <c r="F18" s="76"/>
      <c r="G18" s="76"/>
      <c r="H18" s="76"/>
      <c r="I18" s="77"/>
    </row>
    <row r="19" spans="1:9" ht="28.5" customHeight="1">
      <c r="A19" s="56" t="s">
        <v>62</v>
      </c>
      <c r="B19" s="74" t="s">
        <v>170</v>
      </c>
      <c r="C19" s="75"/>
      <c r="D19" s="76"/>
      <c r="E19" s="76">
        <f>E11</f>
        <v>0</v>
      </c>
      <c r="F19" s="76"/>
      <c r="G19" s="76"/>
      <c r="H19" s="76"/>
      <c r="I19" s="76">
        <f>I11</f>
        <v>0</v>
      </c>
    </row>
  </sheetData>
  <mergeCells count="9">
    <mergeCell ref="A1:D1"/>
    <mergeCell ref="I1:J1"/>
    <mergeCell ref="A3:H4"/>
    <mergeCell ref="A7:A8"/>
    <mergeCell ref="B7:B8"/>
    <mergeCell ref="C7:C8"/>
    <mergeCell ref="D7:D8"/>
    <mergeCell ref="E7:H7"/>
    <mergeCell ref="I7:I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6" sqref="A6:D6"/>
    </sheetView>
  </sheetViews>
  <sheetFormatPr defaultColWidth="9.00390625" defaultRowHeight="12.75"/>
  <cols>
    <col min="1" max="1" width="6.875" style="39" customWidth="1"/>
    <col min="2" max="2" width="45.375" style="0" customWidth="1"/>
    <col min="3" max="4" width="19.00390625" style="0" customWidth="1"/>
  </cols>
  <sheetData>
    <row r="1" spans="1:5" ht="14.25" customHeight="1">
      <c r="A1" s="671" t="s">
        <v>579</v>
      </c>
      <c r="B1" s="671"/>
      <c r="C1" s="623"/>
      <c r="D1" s="41"/>
      <c r="E1" s="42"/>
    </row>
    <row r="4" spans="1:4" ht="19.5" customHeight="1">
      <c r="A4" s="685" t="s">
        <v>131</v>
      </c>
      <c r="B4" s="685"/>
      <c r="C4" s="685"/>
      <c r="D4" s="685"/>
    </row>
    <row r="5" spans="1:4" ht="17.25" customHeight="1">
      <c r="A5" s="685" t="s">
        <v>132</v>
      </c>
      <c r="B5" s="685"/>
      <c r="C5" s="685"/>
      <c r="D5" s="685"/>
    </row>
    <row r="6" spans="1:4" ht="15" customHeight="1">
      <c r="A6" s="686" t="s">
        <v>583</v>
      </c>
      <c r="B6" s="686"/>
      <c r="C6" s="686"/>
      <c r="D6" s="686"/>
    </row>
    <row r="8" ht="13.5" thickBot="1">
      <c r="D8" s="41" t="s">
        <v>133</v>
      </c>
    </row>
    <row r="9" spans="1:4" s="46" customFormat="1" ht="24.75" customHeight="1">
      <c r="A9" s="43" t="s">
        <v>134</v>
      </c>
      <c r="B9" s="44" t="s">
        <v>2</v>
      </c>
      <c r="C9" s="44" t="s">
        <v>135</v>
      </c>
      <c r="D9" s="45" t="s">
        <v>136</v>
      </c>
    </row>
    <row r="10" spans="1:4" s="33" customFormat="1" ht="12.75">
      <c r="A10" s="47">
        <v>1</v>
      </c>
      <c r="B10" s="48">
        <v>2</v>
      </c>
      <c r="C10" s="48">
        <v>3</v>
      </c>
      <c r="D10" s="49">
        <v>4</v>
      </c>
    </row>
    <row r="11" spans="1:4" ht="20.25" customHeight="1">
      <c r="A11" s="47" t="s">
        <v>6</v>
      </c>
      <c r="B11" s="50" t="s">
        <v>137</v>
      </c>
      <c r="C11" s="19"/>
      <c r="D11" s="20"/>
    </row>
    <row r="12" spans="1:4" ht="20.25" customHeight="1">
      <c r="A12" s="47" t="s">
        <v>13</v>
      </c>
      <c r="B12" s="50" t="s">
        <v>138</v>
      </c>
      <c r="C12" s="50"/>
      <c r="D12" s="51"/>
    </row>
    <row r="13" spans="1:4" ht="20.25" customHeight="1">
      <c r="A13" s="47" t="s">
        <v>52</v>
      </c>
      <c r="B13" s="50" t="s">
        <v>139</v>
      </c>
      <c r="C13" s="50"/>
      <c r="D13" s="51"/>
    </row>
    <row r="14" spans="1:4" ht="20.25" customHeight="1">
      <c r="A14" s="47" t="s">
        <v>53</v>
      </c>
      <c r="B14" s="50" t="s">
        <v>140</v>
      </c>
      <c r="C14" s="50"/>
      <c r="D14" s="51"/>
    </row>
    <row r="15" spans="1:4" ht="20.25" customHeight="1">
      <c r="A15" s="47" t="s">
        <v>54</v>
      </c>
      <c r="B15" s="50" t="s">
        <v>141</v>
      </c>
      <c r="C15" s="50"/>
      <c r="D15" s="51"/>
    </row>
    <row r="16" spans="1:4" ht="20.25" customHeight="1">
      <c r="A16" s="47" t="s">
        <v>55</v>
      </c>
      <c r="B16" s="50" t="s">
        <v>142</v>
      </c>
      <c r="C16" s="50"/>
      <c r="D16" s="51"/>
    </row>
    <row r="17" spans="1:4" ht="20.25" customHeight="1">
      <c r="A17" s="47" t="s">
        <v>57</v>
      </c>
      <c r="B17" s="50" t="s">
        <v>143</v>
      </c>
      <c r="C17" s="50"/>
      <c r="D17" s="51"/>
    </row>
    <row r="18" spans="1:4" ht="20.25" customHeight="1">
      <c r="A18" s="47" t="s">
        <v>59</v>
      </c>
      <c r="B18" s="50" t="s">
        <v>144</v>
      </c>
      <c r="C18" s="50"/>
      <c r="D18" s="51"/>
    </row>
    <row r="19" spans="1:4" ht="20.25" customHeight="1">
      <c r="A19" s="47" t="s">
        <v>60</v>
      </c>
      <c r="B19" s="50" t="s">
        <v>145</v>
      </c>
      <c r="C19" s="50"/>
      <c r="D19" s="51"/>
    </row>
    <row r="20" spans="1:4" ht="20.25" customHeight="1">
      <c r="A20" s="47" t="s">
        <v>62</v>
      </c>
      <c r="B20" s="50" t="s">
        <v>146</v>
      </c>
      <c r="C20" s="50"/>
      <c r="D20" s="51"/>
    </row>
    <row r="21" spans="1:4" ht="20.25" customHeight="1">
      <c r="A21" s="47" t="s">
        <v>64</v>
      </c>
      <c r="B21" s="50" t="s">
        <v>147</v>
      </c>
      <c r="C21" s="50"/>
      <c r="D21" s="51"/>
    </row>
    <row r="22" spans="1:4" ht="20.25" customHeight="1">
      <c r="A22" s="47" t="s">
        <v>65</v>
      </c>
      <c r="B22" s="50" t="s">
        <v>148</v>
      </c>
      <c r="C22" s="50"/>
      <c r="D22" s="51"/>
    </row>
    <row r="23" spans="1:4" ht="20.25" customHeight="1">
      <c r="A23" s="47" t="s">
        <v>66</v>
      </c>
      <c r="B23" s="52" t="s">
        <v>149</v>
      </c>
      <c r="C23" s="50"/>
      <c r="D23" s="51"/>
    </row>
    <row r="24" spans="1:4" ht="20.25" customHeight="1">
      <c r="A24" s="47" t="s">
        <v>68</v>
      </c>
      <c r="B24" s="50" t="s">
        <v>150</v>
      </c>
      <c r="C24" s="50"/>
      <c r="D24" s="51"/>
    </row>
    <row r="25" spans="1:4" ht="20.25" customHeight="1">
      <c r="A25" s="47" t="s">
        <v>70</v>
      </c>
      <c r="B25" s="50"/>
      <c r="C25" s="50"/>
      <c r="D25" s="51"/>
    </row>
    <row r="26" spans="1:4" ht="20.25" customHeight="1">
      <c r="A26" s="47" t="s">
        <v>71</v>
      </c>
      <c r="B26" s="50"/>
      <c r="C26" s="50"/>
      <c r="D26" s="51"/>
    </row>
    <row r="27" spans="1:4" ht="20.25" customHeight="1">
      <c r="A27" s="47" t="s">
        <v>73</v>
      </c>
      <c r="B27" s="50"/>
      <c r="C27" s="50"/>
      <c r="D27" s="51"/>
    </row>
    <row r="28" spans="1:4" ht="20.25" customHeight="1">
      <c r="A28" s="47" t="s">
        <v>74</v>
      </c>
      <c r="B28" s="50"/>
      <c r="C28" s="50"/>
      <c r="D28" s="51"/>
    </row>
    <row r="29" spans="1:4" ht="20.25" customHeight="1">
      <c r="A29" s="47" t="s">
        <v>75</v>
      </c>
      <c r="B29" s="50"/>
      <c r="C29" s="50"/>
      <c r="D29" s="51"/>
    </row>
    <row r="30" spans="1:4" ht="20.25" customHeight="1">
      <c r="A30" s="47" t="s">
        <v>76</v>
      </c>
      <c r="B30" s="50"/>
      <c r="C30" s="50"/>
      <c r="D30" s="51"/>
    </row>
    <row r="31" spans="1:4" ht="20.25" customHeight="1">
      <c r="A31" s="47" t="s">
        <v>77</v>
      </c>
      <c r="B31" s="50"/>
      <c r="C31" s="50"/>
      <c r="D31" s="51"/>
    </row>
    <row r="32" spans="1:4" ht="20.25" customHeight="1">
      <c r="A32" s="47" t="s">
        <v>78</v>
      </c>
      <c r="B32" s="50"/>
      <c r="C32" s="50"/>
      <c r="D32" s="51"/>
    </row>
    <row r="33" spans="1:4" ht="20.25" customHeight="1">
      <c r="A33" s="47" t="s">
        <v>79</v>
      </c>
      <c r="B33" s="50"/>
      <c r="C33" s="50"/>
      <c r="D33" s="51"/>
    </row>
    <row r="34" spans="1:4" ht="20.25" customHeight="1">
      <c r="A34" s="47" t="s">
        <v>151</v>
      </c>
      <c r="B34" s="50"/>
      <c r="C34" s="50"/>
      <c r="D34" s="51"/>
    </row>
    <row r="35" spans="1:4" ht="20.25" customHeight="1">
      <c r="A35" s="47" t="s">
        <v>152</v>
      </c>
      <c r="B35" s="50"/>
      <c r="C35" s="50"/>
      <c r="D35" s="51"/>
    </row>
    <row r="36" spans="1:4" ht="20.25" customHeight="1">
      <c r="A36" s="47" t="s">
        <v>153</v>
      </c>
      <c r="B36" s="50"/>
      <c r="C36" s="50"/>
      <c r="D36" s="51"/>
    </row>
    <row r="37" spans="1:4" ht="20.25" customHeight="1">
      <c r="A37" s="47" t="s">
        <v>154</v>
      </c>
      <c r="B37" s="50"/>
      <c r="C37" s="50"/>
      <c r="D37" s="51"/>
    </row>
    <row r="38" spans="1:4" ht="20.25" customHeight="1" thickBot="1">
      <c r="A38" s="53" t="s">
        <v>155</v>
      </c>
      <c r="B38" s="54"/>
      <c r="C38" s="54"/>
      <c r="D38" s="55"/>
    </row>
    <row r="39" spans="1:4" s="7" customFormat="1" ht="20.25" customHeight="1" thickBot="1">
      <c r="A39" s="56" t="s">
        <v>156</v>
      </c>
      <c r="B39" s="57" t="s">
        <v>157</v>
      </c>
      <c r="C39" s="58">
        <f>SUM(C11:C38)</f>
        <v>0</v>
      </c>
      <c r="D39" s="59">
        <f>SUM(D11:D38)</f>
        <v>0</v>
      </c>
    </row>
  </sheetData>
  <mergeCells count="4">
    <mergeCell ref="A4:D4"/>
    <mergeCell ref="A5:D5"/>
    <mergeCell ref="A6:D6"/>
    <mergeCell ref="A1:C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U15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E18" sqref="E18"/>
    </sheetView>
  </sheetViews>
  <sheetFormatPr defaultColWidth="9.00390625" defaultRowHeight="12.75"/>
  <cols>
    <col min="1" max="1" width="9.125" style="5" customWidth="1"/>
    <col min="2" max="2" width="13.25390625" style="5" customWidth="1"/>
    <col min="3" max="3" width="53.00390625" style="40" customWidth="1"/>
    <col min="4" max="4" width="11.625" style="5" customWidth="1"/>
    <col min="5" max="5" width="10.375" style="5" customWidth="1"/>
    <col min="6" max="6" width="8.125" style="5" customWidth="1"/>
    <col min="7" max="12" width="9.125" style="5" customWidth="1"/>
    <col min="13" max="13" width="12.25390625" style="5" customWidth="1"/>
    <col min="14" max="15" width="9.125" style="5" customWidth="1"/>
    <col min="16" max="16" width="0" style="5" hidden="1" customWidth="1"/>
    <col min="17" max="16384" width="9.125" style="5" customWidth="1"/>
  </cols>
  <sheetData>
    <row r="1" spans="2:255" ht="15">
      <c r="B1" s="671"/>
      <c r="C1" s="671"/>
      <c r="D1"/>
      <c r="E1"/>
      <c r="F1" s="1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671" t="s">
        <v>462</v>
      </c>
      <c r="C2" s="671"/>
    </row>
    <row r="4" spans="2:13" ht="30" customHeight="1">
      <c r="B4" s="676" t="s">
        <v>591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</row>
    <row r="5" spans="2:13" ht="15.75"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</row>
    <row r="6" spans="2:13" s="64" customFormat="1" ht="23.25" customHeight="1" thickBot="1"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</row>
    <row r="7" spans="2:13" ht="32.25" customHeight="1" thickBot="1">
      <c r="B7" s="691" t="s">
        <v>171</v>
      </c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</row>
    <row r="8" spans="2:13" s="6" customFormat="1" ht="32.25" customHeight="1" thickBot="1">
      <c r="B8" s="688" t="s">
        <v>172</v>
      </c>
      <c r="C8" s="688"/>
      <c r="D8" s="689" t="s">
        <v>173</v>
      </c>
      <c r="E8" s="689"/>
      <c r="F8" s="689"/>
      <c r="G8" s="689" t="s">
        <v>174</v>
      </c>
      <c r="H8" s="689"/>
      <c r="I8" s="689"/>
      <c r="J8" s="689" t="s">
        <v>162</v>
      </c>
      <c r="K8" s="689"/>
      <c r="L8" s="689"/>
      <c r="M8" s="692" t="s">
        <v>175</v>
      </c>
    </row>
    <row r="9" spans="2:13" s="63" customFormat="1" ht="32.25" customHeight="1" thickBot="1">
      <c r="B9" s="80" t="s">
        <v>176</v>
      </c>
      <c r="C9" s="81" t="s">
        <v>177</v>
      </c>
      <c r="D9" s="82" t="s">
        <v>178</v>
      </c>
      <c r="E9" s="83" t="s">
        <v>179</v>
      </c>
      <c r="F9" s="84" t="s">
        <v>180</v>
      </c>
      <c r="G9" s="82" t="s">
        <v>178</v>
      </c>
      <c r="H9" s="83" t="s">
        <v>179</v>
      </c>
      <c r="I9" s="84" t="s">
        <v>180</v>
      </c>
      <c r="J9" s="82" t="s">
        <v>178</v>
      </c>
      <c r="K9" s="83" t="s">
        <v>179</v>
      </c>
      <c r="L9" s="84" t="s">
        <v>180</v>
      </c>
      <c r="M9" s="692"/>
    </row>
    <row r="10" spans="2:16" s="101" customFormat="1" ht="32.25" customHeight="1">
      <c r="B10" s="95">
        <v>841126</v>
      </c>
      <c r="C10" s="96" t="s">
        <v>182</v>
      </c>
      <c r="D10" s="97">
        <v>9</v>
      </c>
      <c r="E10" s="98"/>
      <c r="F10" s="99">
        <v>1</v>
      </c>
      <c r="G10" s="97"/>
      <c r="H10" s="98"/>
      <c r="I10" s="99">
        <v>1</v>
      </c>
      <c r="J10" s="97">
        <f>D10+G10</f>
        <v>9</v>
      </c>
      <c r="K10" s="98">
        <f>E10+H10</f>
        <v>0</v>
      </c>
      <c r="L10" s="99">
        <f>F10+I10</f>
        <v>2</v>
      </c>
      <c r="M10" s="100">
        <f>J10+K10+L10</f>
        <v>11</v>
      </c>
      <c r="P10" s="249" t="s">
        <v>246</v>
      </c>
    </row>
    <row r="11" spans="2:13" s="103" customFormat="1" ht="32.25" customHeight="1" thickBot="1">
      <c r="B11" s="687" t="s">
        <v>94</v>
      </c>
      <c r="C11" s="687"/>
      <c r="D11" s="104">
        <f aca="true" t="shared" si="0" ref="D11:M11">SUM(D10:D10)</f>
        <v>9</v>
      </c>
      <c r="E11" s="105">
        <f t="shared" si="0"/>
        <v>0</v>
      </c>
      <c r="F11" s="106">
        <f t="shared" si="0"/>
        <v>1</v>
      </c>
      <c r="G11" s="104">
        <f t="shared" si="0"/>
        <v>0</v>
      </c>
      <c r="H11" s="105">
        <f t="shared" si="0"/>
        <v>0</v>
      </c>
      <c r="I11" s="105">
        <f t="shared" si="0"/>
        <v>1</v>
      </c>
      <c r="J11" s="104">
        <f t="shared" si="0"/>
        <v>9</v>
      </c>
      <c r="K11" s="105">
        <f t="shared" si="0"/>
        <v>0</v>
      </c>
      <c r="L11" s="106">
        <f t="shared" si="0"/>
        <v>2</v>
      </c>
      <c r="M11" s="107">
        <f t="shared" si="0"/>
        <v>11</v>
      </c>
    </row>
    <row r="12" spans="4:13" ht="15"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3:4" ht="21" customHeight="1">
      <c r="C13" s="109"/>
      <c r="D13" s="110"/>
    </row>
    <row r="14" ht="15">
      <c r="C14" s="265"/>
    </row>
    <row r="15" spans="3:4" ht="21" customHeight="1">
      <c r="C15" s="109"/>
      <c r="D15" s="110"/>
    </row>
  </sheetData>
  <mergeCells count="12">
    <mergeCell ref="B6:M6"/>
    <mergeCell ref="B7:M7"/>
    <mergeCell ref="B1:C1"/>
    <mergeCell ref="M8:M9"/>
    <mergeCell ref="J8:L8"/>
    <mergeCell ref="B4:M4"/>
    <mergeCell ref="B5:M5"/>
    <mergeCell ref="B2:C2"/>
    <mergeCell ref="B11:C11"/>
    <mergeCell ref="B8:C8"/>
    <mergeCell ref="D8:F8"/>
    <mergeCell ref="G8:I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U26"/>
  <sheetViews>
    <sheetView zoomScale="75" zoomScaleNormal="75" workbookViewId="0" topLeftCell="A1">
      <selection activeCell="F4" sqref="F4"/>
    </sheetView>
  </sheetViews>
  <sheetFormatPr defaultColWidth="9.00390625" defaultRowHeight="12.75"/>
  <cols>
    <col min="1" max="1" width="9.125" style="5" customWidth="1"/>
    <col min="2" max="2" width="13.25390625" style="5" customWidth="1"/>
    <col min="3" max="3" width="61.375" style="40" customWidth="1"/>
    <col min="4" max="4" width="11.625" style="5" customWidth="1"/>
    <col min="5" max="5" width="10.375" style="5" customWidth="1"/>
    <col min="6" max="6" width="8.125" style="5" customWidth="1"/>
    <col min="7" max="12" width="9.125" style="5" customWidth="1"/>
    <col min="13" max="13" width="12.25390625" style="5" customWidth="1"/>
    <col min="14" max="15" width="9.125" style="5" customWidth="1"/>
    <col min="16" max="16" width="0" style="5" hidden="1" customWidth="1"/>
    <col min="17" max="16384" width="9.125" style="5" customWidth="1"/>
  </cols>
  <sheetData>
    <row r="1" spans="2:255" ht="15">
      <c r="B1" s="671"/>
      <c r="C1" s="671"/>
      <c r="D1"/>
      <c r="E1"/>
      <c r="F1" s="1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 customHeight="1">
      <c r="B2" s="117" t="s">
        <v>544</v>
      </c>
      <c r="C2" s="117" t="s">
        <v>435</v>
      </c>
    </row>
    <row r="3" spans="2:3" ht="15">
      <c r="B3" s="117" t="s">
        <v>599</v>
      </c>
      <c r="C3" s="117" t="s">
        <v>601</v>
      </c>
    </row>
    <row r="4" spans="2:3" ht="15">
      <c r="B4" s="117"/>
      <c r="C4" s="117"/>
    </row>
    <row r="5" spans="2:13" ht="30" customHeight="1">
      <c r="B5" s="676" t="s">
        <v>592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</row>
    <row r="6" spans="2:13" ht="15.75"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</row>
    <row r="7" spans="2:13" s="64" customFormat="1" ht="23.25" customHeight="1" thickBot="1"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</row>
    <row r="8" spans="2:13" ht="32.25" customHeight="1" thickBot="1">
      <c r="B8" s="691" t="s">
        <v>171</v>
      </c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</row>
    <row r="9" spans="2:13" s="6" customFormat="1" ht="32.25" customHeight="1" thickBot="1">
      <c r="B9" s="688" t="s">
        <v>172</v>
      </c>
      <c r="C9" s="688"/>
      <c r="D9" s="689" t="s">
        <v>173</v>
      </c>
      <c r="E9" s="689"/>
      <c r="F9" s="689"/>
      <c r="G9" s="689" t="s">
        <v>174</v>
      </c>
      <c r="H9" s="689"/>
      <c r="I9" s="689"/>
      <c r="J9" s="689" t="s">
        <v>162</v>
      </c>
      <c r="K9" s="689"/>
      <c r="L9" s="689"/>
      <c r="M9" s="692" t="s">
        <v>175</v>
      </c>
    </row>
    <row r="10" spans="2:13" s="63" customFormat="1" ht="32.25" customHeight="1" thickBot="1">
      <c r="B10" s="80" t="s">
        <v>176</v>
      </c>
      <c r="C10" s="81" t="s">
        <v>177</v>
      </c>
      <c r="D10" s="82" t="s">
        <v>178</v>
      </c>
      <c r="E10" s="83" t="s">
        <v>179</v>
      </c>
      <c r="F10" s="84" t="s">
        <v>180</v>
      </c>
      <c r="G10" s="82" t="s">
        <v>178</v>
      </c>
      <c r="H10" s="83" t="s">
        <v>179</v>
      </c>
      <c r="I10" s="84" t="s">
        <v>180</v>
      </c>
      <c r="J10" s="82" t="s">
        <v>178</v>
      </c>
      <c r="K10" s="83" t="s">
        <v>179</v>
      </c>
      <c r="L10" s="84" t="s">
        <v>180</v>
      </c>
      <c r="M10" s="692"/>
    </row>
    <row r="11" spans="2:13" s="94" customFormat="1" ht="32.25" customHeight="1">
      <c r="B11" s="85">
        <v>562917</v>
      </c>
      <c r="C11" s="251" t="s">
        <v>181</v>
      </c>
      <c r="D11" s="86"/>
      <c r="E11" s="87">
        <v>7</v>
      </c>
      <c r="F11" s="88"/>
      <c r="G11" s="86"/>
      <c r="H11" s="89"/>
      <c r="I11" s="88"/>
      <c r="J11" s="90">
        <f>D11++G11</f>
        <v>0</v>
      </c>
      <c r="K11" s="91">
        <f>E11++H11</f>
        <v>7</v>
      </c>
      <c r="L11" s="92">
        <f>F11++I11</f>
        <v>0</v>
      </c>
      <c r="M11" s="93">
        <v>7</v>
      </c>
    </row>
    <row r="12" spans="2:13" s="101" customFormat="1" ht="32.25" customHeight="1">
      <c r="B12" s="95">
        <v>841403</v>
      </c>
      <c r="C12" s="598" t="s">
        <v>183</v>
      </c>
      <c r="D12" s="97"/>
      <c r="E12" s="98">
        <v>2</v>
      </c>
      <c r="F12" s="99"/>
      <c r="G12" s="97"/>
      <c r="H12" s="98">
        <v>1</v>
      </c>
      <c r="I12" s="99"/>
      <c r="J12" s="97">
        <f aca="true" t="shared" si="0" ref="J12:L20">D12+G12</f>
        <v>0</v>
      </c>
      <c r="K12" s="98">
        <f t="shared" si="0"/>
        <v>3</v>
      </c>
      <c r="L12" s="99">
        <f t="shared" si="0"/>
        <v>0</v>
      </c>
      <c r="M12" s="100">
        <f aca="true" t="shared" si="1" ref="M12:M20">J12+K12+L12</f>
        <v>3</v>
      </c>
    </row>
    <row r="13" spans="2:13" s="101" customFormat="1" ht="32.25" customHeight="1">
      <c r="B13" s="95">
        <v>842421</v>
      </c>
      <c r="C13" s="599" t="s">
        <v>586</v>
      </c>
      <c r="D13" s="97"/>
      <c r="E13" s="98">
        <v>1</v>
      </c>
      <c r="F13" s="99"/>
      <c r="G13" s="97"/>
      <c r="H13" s="98"/>
      <c r="I13" s="99"/>
      <c r="J13" s="97">
        <f t="shared" si="0"/>
        <v>0</v>
      </c>
      <c r="K13" s="98">
        <f t="shared" si="0"/>
        <v>1</v>
      </c>
      <c r="L13" s="99">
        <f t="shared" si="0"/>
        <v>0</v>
      </c>
      <c r="M13" s="100">
        <f t="shared" si="1"/>
        <v>1</v>
      </c>
    </row>
    <row r="14" spans="2:16" s="101" customFormat="1" ht="32.25" customHeight="1">
      <c r="B14" s="95">
        <v>862101</v>
      </c>
      <c r="C14" s="251" t="s">
        <v>222</v>
      </c>
      <c r="D14" s="97"/>
      <c r="E14" s="98"/>
      <c r="F14" s="99"/>
      <c r="G14" s="97"/>
      <c r="H14" s="98">
        <v>1</v>
      </c>
      <c r="I14" s="99"/>
      <c r="J14" s="97">
        <f t="shared" si="0"/>
        <v>0</v>
      </c>
      <c r="K14" s="98">
        <f t="shared" si="0"/>
        <v>1</v>
      </c>
      <c r="L14" s="99">
        <f t="shared" si="0"/>
        <v>0</v>
      </c>
      <c r="M14" s="100">
        <f t="shared" si="1"/>
        <v>1</v>
      </c>
      <c r="P14" s="249" t="s">
        <v>244</v>
      </c>
    </row>
    <row r="15" spans="2:13" s="103" customFormat="1" ht="32.25" customHeight="1">
      <c r="B15" s="102">
        <v>869044</v>
      </c>
      <c r="C15" s="96" t="s">
        <v>247</v>
      </c>
      <c r="D15" s="97"/>
      <c r="E15" s="98">
        <v>1</v>
      </c>
      <c r="F15" s="99"/>
      <c r="G15" s="97"/>
      <c r="H15" s="98"/>
      <c r="I15" s="99"/>
      <c r="J15" s="97">
        <f t="shared" si="0"/>
        <v>0</v>
      </c>
      <c r="K15" s="98">
        <f t="shared" si="0"/>
        <v>1</v>
      </c>
      <c r="L15" s="99">
        <f t="shared" si="0"/>
        <v>0</v>
      </c>
      <c r="M15" s="100">
        <f t="shared" si="1"/>
        <v>1</v>
      </c>
    </row>
    <row r="16" spans="2:13" s="103" customFormat="1" ht="32.25" customHeight="1">
      <c r="B16" s="95">
        <v>889928</v>
      </c>
      <c r="C16" s="598" t="s">
        <v>237</v>
      </c>
      <c r="D16" s="97"/>
      <c r="E16" s="98">
        <v>1</v>
      </c>
      <c r="F16" s="99"/>
      <c r="G16" s="97"/>
      <c r="H16" s="98"/>
      <c r="I16" s="99"/>
      <c r="J16" s="97">
        <f t="shared" si="0"/>
        <v>0</v>
      </c>
      <c r="K16" s="98">
        <f t="shared" si="0"/>
        <v>1</v>
      </c>
      <c r="L16" s="99">
        <f t="shared" si="0"/>
        <v>0</v>
      </c>
      <c r="M16" s="100">
        <f t="shared" si="1"/>
        <v>1</v>
      </c>
    </row>
    <row r="17" spans="2:13" s="103" customFormat="1" ht="32.25" customHeight="1">
      <c r="B17" s="95">
        <v>890442</v>
      </c>
      <c r="C17" s="600" t="s">
        <v>437</v>
      </c>
      <c r="D17" s="97"/>
      <c r="E17" s="98"/>
      <c r="F17" s="99"/>
      <c r="G17" s="97"/>
      <c r="H17" s="98"/>
      <c r="I17" s="99">
        <v>14</v>
      </c>
      <c r="J17" s="97">
        <f t="shared" si="0"/>
        <v>0</v>
      </c>
      <c r="K17" s="98">
        <f t="shared" si="0"/>
        <v>0</v>
      </c>
      <c r="L17" s="99">
        <f t="shared" si="0"/>
        <v>14</v>
      </c>
      <c r="M17" s="100">
        <f t="shared" si="1"/>
        <v>14</v>
      </c>
    </row>
    <row r="18" spans="2:13" s="103" customFormat="1" ht="32.25" customHeight="1">
      <c r="B18" s="95">
        <v>910123</v>
      </c>
      <c r="C18" s="251" t="s">
        <v>239</v>
      </c>
      <c r="D18" s="97"/>
      <c r="E18" s="98">
        <v>1</v>
      </c>
      <c r="F18" s="99"/>
      <c r="G18" s="97"/>
      <c r="H18" s="98"/>
      <c r="I18" s="99"/>
      <c r="J18" s="97">
        <f t="shared" si="0"/>
        <v>0</v>
      </c>
      <c r="K18" s="98">
        <f t="shared" si="0"/>
        <v>1</v>
      </c>
      <c r="L18" s="99">
        <f t="shared" si="0"/>
        <v>0</v>
      </c>
      <c r="M18" s="100">
        <f t="shared" si="1"/>
        <v>1</v>
      </c>
    </row>
    <row r="19" spans="2:16" s="103" customFormat="1" ht="32.25" customHeight="1">
      <c r="B19" s="95">
        <v>910501</v>
      </c>
      <c r="C19" s="96" t="s">
        <v>240</v>
      </c>
      <c r="D19" s="97"/>
      <c r="E19" s="98">
        <v>1</v>
      </c>
      <c r="F19" s="99"/>
      <c r="G19" s="97"/>
      <c r="H19" s="98">
        <v>1</v>
      </c>
      <c r="I19" s="99"/>
      <c r="J19" s="97">
        <f t="shared" si="0"/>
        <v>0</v>
      </c>
      <c r="K19" s="98">
        <f t="shared" si="0"/>
        <v>2</v>
      </c>
      <c r="L19" s="99">
        <f t="shared" si="0"/>
        <v>0</v>
      </c>
      <c r="M19" s="100">
        <f t="shared" si="1"/>
        <v>2</v>
      </c>
      <c r="P19" s="103" t="s">
        <v>243</v>
      </c>
    </row>
    <row r="20" spans="2:13" s="103" customFormat="1" ht="32.25" customHeight="1">
      <c r="B20" s="95">
        <v>931102</v>
      </c>
      <c r="C20" s="96" t="s">
        <v>248</v>
      </c>
      <c r="D20" s="97"/>
      <c r="E20" s="98">
        <v>1</v>
      </c>
      <c r="F20" s="99"/>
      <c r="G20" s="97"/>
      <c r="H20" s="98"/>
      <c r="I20" s="99"/>
      <c r="J20" s="97">
        <f t="shared" si="0"/>
        <v>0</v>
      </c>
      <c r="K20" s="98">
        <f t="shared" si="0"/>
        <v>1</v>
      </c>
      <c r="L20" s="99">
        <f t="shared" si="0"/>
        <v>0</v>
      </c>
      <c r="M20" s="100">
        <f t="shared" si="1"/>
        <v>1</v>
      </c>
    </row>
    <row r="21" spans="2:16" s="101" customFormat="1" ht="32.25" customHeight="1">
      <c r="B21" s="95">
        <v>960302</v>
      </c>
      <c r="C21" s="96" t="s">
        <v>218</v>
      </c>
      <c r="D21" s="97"/>
      <c r="E21" s="98"/>
      <c r="F21" s="99"/>
      <c r="G21" s="97"/>
      <c r="H21" s="98">
        <v>0</v>
      </c>
      <c r="I21" s="99"/>
      <c r="J21" s="97">
        <f>D21+G21</f>
        <v>0</v>
      </c>
      <c r="K21" s="98">
        <f>E21+H21</f>
        <v>0</v>
      </c>
      <c r="L21" s="99">
        <f>F21+I21</f>
        <v>0</v>
      </c>
      <c r="M21" s="100">
        <f>J21+K21+L21</f>
        <v>0</v>
      </c>
      <c r="P21" s="249" t="s">
        <v>245</v>
      </c>
    </row>
    <row r="22" spans="2:13" s="103" customFormat="1" ht="32.25" customHeight="1" thickBot="1">
      <c r="B22" s="687" t="s">
        <v>94</v>
      </c>
      <c r="C22" s="687"/>
      <c r="D22" s="104">
        <f>SUM(D11:D20)</f>
        <v>0</v>
      </c>
      <c r="E22" s="105">
        <f>SUM(E11:E20)</f>
        <v>15</v>
      </c>
      <c r="F22" s="106">
        <f>SUM(F11:F20)</f>
        <v>0</v>
      </c>
      <c r="G22" s="104">
        <f>SUM(G11:G20)</f>
        <v>0</v>
      </c>
      <c r="H22" s="105">
        <f aca="true" t="shared" si="2" ref="H22:M22">SUM(H11:H21)</f>
        <v>3</v>
      </c>
      <c r="I22" s="105">
        <f t="shared" si="2"/>
        <v>14</v>
      </c>
      <c r="J22" s="104">
        <f t="shared" si="2"/>
        <v>0</v>
      </c>
      <c r="K22" s="105">
        <f t="shared" si="2"/>
        <v>18</v>
      </c>
      <c r="L22" s="106">
        <f t="shared" si="2"/>
        <v>14</v>
      </c>
      <c r="M22" s="107">
        <f t="shared" si="2"/>
        <v>32</v>
      </c>
    </row>
    <row r="23" spans="4:13" ht="15"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3:4" ht="21" customHeight="1">
      <c r="C24" s="109"/>
      <c r="D24" s="110"/>
    </row>
    <row r="25" ht="15">
      <c r="C25" s="265"/>
    </row>
    <row r="26" spans="3:4" ht="21" customHeight="1">
      <c r="C26" s="109"/>
      <c r="D26" s="110"/>
    </row>
  </sheetData>
  <mergeCells count="11">
    <mergeCell ref="M9:M10"/>
    <mergeCell ref="B1:C1"/>
    <mergeCell ref="B5:M5"/>
    <mergeCell ref="B6:M6"/>
    <mergeCell ref="B22:C22"/>
    <mergeCell ref="B7:M7"/>
    <mergeCell ref="B8:M8"/>
    <mergeCell ref="B9:C9"/>
    <mergeCell ref="D9:F9"/>
    <mergeCell ref="G9:I9"/>
    <mergeCell ref="J9:L9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3" sqref="A3"/>
    </sheetView>
  </sheetViews>
  <sheetFormatPr defaultColWidth="9.00390625" defaultRowHeight="12.75"/>
  <cols>
    <col min="1" max="1" width="46.00390625" style="0" customWidth="1"/>
    <col min="3" max="3" width="11.75390625" style="0" customWidth="1"/>
    <col min="4" max="6" width="11.625" style="0" customWidth="1"/>
    <col min="7" max="7" width="14.375" style="0" customWidth="1"/>
  </cols>
  <sheetData>
    <row r="2" ht="14.25">
      <c r="A2" s="117" t="s">
        <v>578</v>
      </c>
    </row>
    <row r="5" spans="1:8" ht="12.75" customHeight="1">
      <c r="A5" s="664" t="s">
        <v>541</v>
      </c>
      <c r="B5" s="623"/>
      <c r="C5" s="623"/>
      <c r="D5" s="623"/>
      <c r="E5" s="623"/>
      <c r="F5" s="623"/>
      <c r="G5" s="623"/>
      <c r="H5" s="623"/>
    </row>
    <row r="6" spans="1:8" ht="12.75">
      <c r="A6" s="623"/>
      <c r="B6" s="623"/>
      <c r="C6" s="623"/>
      <c r="D6" s="623"/>
      <c r="E6" s="623"/>
      <c r="F6" s="623"/>
      <c r="G6" s="623"/>
      <c r="H6" s="623"/>
    </row>
    <row r="9" ht="13.5" thickBot="1">
      <c r="G9" s="526" t="s">
        <v>560</v>
      </c>
    </row>
    <row r="10" spans="1:7" ht="12.75">
      <c r="A10" s="693" t="s">
        <v>444</v>
      </c>
      <c r="B10" s="696" t="s">
        <v>267</v>
      </c>
      <c r="C10" s="699" t="s">
        <v>442</v>
      </c>
      <c r="D10" s="699"/>
      <c r="E10" s="699"/>
      <c r="F10" s="699"/>
      <c r="G10" s="702" t="s">
        <v>561</v>
      </c>
    </row>
    <row r="11" spans="1:7" ht="12.75">
      <c r="A11" s="694"/>
      <c r="B11" s="697"/>
      <c r="C11" s="700"/>
      <c r="D11" s="700"/>
      <c r="E11" s="700"/>
      <c r="F11" s="700"/>
      <c r="G11" s="703"/>
    </row>
    <row r="12" spans="1:7" ht="12.75">
      <c r="A12" s="694"/>
      <c r="B12" s="697"/>
      <c r="C12" s="701"/>
      <c r="D12" s="701"/>
      <c r="E12" s="701"/>
      <c r="F12" s="701"/>
      <c r="G12" s="703"/>
    </row>
    <row r="13" spans="1:7" ht="12.75">
      <c r="A13" s="694"/>
      <c r="B13" s="697"/>
      <c r="C13" s="705" t="s">
        <v>373</v>
      </c>
      <c r="D13" s="705" t="s">
        <v>439</v>
      </c>
      <c r="E13" s="705" t="s">
        <v>440</v>
      </c>
      <c r="F13" s="705" t="s">
        <v>441</v>
      </c>
      <c r="G13" s="703"/>
    </row>
    <row r="14" spans="1:7" ht="13.5" thickBot="1">
      <c r="A14" s="695"/>
      <c r="B14" s="698"/>
      <c r="C14" s="706"/>
      <c r="D14" s="706"/>
      <c r="E14" s="706"/>
      <c r="F14" s="706"/>
      <c r="G14" s="704"/>
    </row>
    <row r="15" spans="1:7" ht="12.75">
      <c r="A15" s="510">
        <v>1</v>
      </c>
      <c r="B15" s="529">
        <v>2</v>
      </c>
      <c r="C15" s="552">
        <v>3</v>
      </c>
      <c r="D15" s="529">
        <v>4</v>
      </c>
      <c r="E15" s="529">
        <v>5</v>
      </c>
      <c r="F15" s="529">
        <v>6</v>
      </c>
      <c r="G15" s="530">
        <v>7</v>
      </c>
    </row>
    <row r="16" spans="1:7" ht="19.5" customHeight="1">
      <c r="A16" s="531" t="s">
        <v>18</v>
      </c>
      <c r="B16" s="237">
        <v>1</v>
      </c>
      <c r="C16" s="553">
        <v>45500</v>
      </c>
      <c r="D16" s="555">
        <v>46000</v>
      </c>
      <c r="E16" s="553">
        <v>45000</v>
      </c>
      <c r="F16" s="553">
        <v>46000</v>
      </c>
      <c r="G16" s="549">
        <f>C16+D16+E16+F16</f>
        <v>182500</v>
      </c>
    </row>
    <row r="17" spans="1:7" ht="19.5" customHeight="1">
      <c r="A17" s="531" t="s">
        <v>445</v>
      </c>
      <c r="B17" s="237">
        <v>2</v>
      </c>
      <c r="C17" s="553"/>
      <c r="D17" s="554"/>
      <c r="E17" s="550"/>
      <c r="F17" s="550"/>
      <c r="G17" s="549">
        <f aca="true" t="shared" si="0" ref="G17:G22">C17+D17+E17+F17</f>
        <v>0</v>
      </c>
    </row>
    <row r="18" spans="1:7" ht="19.5" customHeight="1">
      <c r="A18" s="531" t="s">
        <v>446</v>
      </c>
      <c r="B18" s="237">
        <v>3</v>
      </c>
      <c r="C18" s="553">
        <v>510</v>
      </c>
      <c r="D18" s="554">
        <v>500</v>
      </c>
      <c r="E18" s="550">
        <v>500</v>
      </c>
      <c r="F18" s="550">
        <v>500</v>
      </c>
      <c r="G18" s="549">
        <f t="shared" si="0"/>
        <v>2010</v>
      </c>
    </row>
    <row r="19" spans="1:7" ht="36">
      <c r="A19" s="532" t="s">
        <v>447</v>
      </c>
      <c r="B19" s="237">
        <v>4</v>
      </c>
      <c r="C19" s="236"/>
      <c r="D19" s="236"/>
      <c r="E19" s="236"/>
      <c r="F19" s="236"/>
      <c r="G19" s="549">
        <f t="shared" si="0"/>
        <v>0</v>
      </c>
    </row>
    <row r="20" spans="1:7" ht="19.5" customHeight="1">
      <c r="A20" s="531" t="s">
        <v>448</v>
      </c>
      <c r="B20" s="237">
        <v>5</v>
      </c>
      <c r="C20" s="236"/>
      <c r="D20" s="236"/>
      <c r="E20" s="236"/>
      <c r="F20" s="236"/>
      <c r="G20" s="549">
        <f t="shared" si="0"/>
        <v>0</v>
      </c>
    </row>
    <row r="21" spans="1:7" ht="24">
      <c r="A21" s="532" t="s">
        <v>449</v>
      </c>
      <c r="B21" s="237">
        <v>6</v>
      </c>
      <c r="C21" s="236"/>
      <c r="D21" s="236"/>
      <c r="E21" s="236"/>
      <c r="F21" s="236"/>
      <c r="G21" s="549">
        <f t="shared" si="0"/>
        <v>0</v>
      </c>
    </row>
    <row r="22" spans="1:7" ht="19.5" customHeight="1">
      <c r="A22" s="532" t="s">
        <v>450</v>
      </c>
      <c r="B22" s="237">
        <v>7</v>
      </c>
      <c r="C22" s="236"/>
      <c r="D22" s="236"/>
      <c r="E22" s="236"/>
      <c r="F22" s="236"/>
      <c r="G22" s="549">
        <f t="shared" si="0"/>
        <v>0</v>
      </c>
    </row>
    <row r="23" spans="1:7" s="250" customFormat="1" ht="19.5" customHeight="1">
      <c r="A23" s="533" t="s">
        <v>451</v>
      </c>
      <c r="B23" s="527">
        <v>8</v>
      </c>
      <c r="C23" s="548">
        <f>SUM(C16:C22)</f>
        <v>46010</v>
      </c>
      <c r="D23" s="548">
        <f>SUM(D16:D22)</f>
        <v>46500</v>
      </c>
      <c r="E23" s="548">
        <f>SUM(E16:E22)</f>
        <v>45500</v>
      </c>
      <c r="F23" s="548">
        <f>SUM(F16:F22)</f>
        <v>46500</v>
      </c>
      <c r="G23" s="549">
        <f>SUM(G16:G22)</f>
        <v>184510</v>
      </c>
    </row>
    <row r="24" spans="1:7" s="250" customFormat="1" ht="19.5" customHeight="1">
      <c r="A24" s="533" t="s">
        <v>452</v>
      </c>
      <c r="B24" s="527">
        <v>9</v>
      </c>
      <c r="C24" s="548">
        <f>C23/2</f>
        <v>23005</v>
      </c>
      <c r="D24" s="548">
        <f>D23/2</f>
        <v>23250</v>
      </c>
      <c r="E24" s="548">
        <f>E23/2</f>
        <v>22750</v>
      </c>
      <c r="F24" s="548">
        <f>F23/2</f>
        <v>23250</v>
      </c>
      <c r="G24" s="549">
        <f>G23/2</f>
        <v>92255</v>
      </c>
    </row>
    <row r="25" spans="1:7" s="250" customFormat="1" ht="25.5">
      <c r="A25" s="534" t="s">
        <v>453</v>
      </c>
      <c r="B25" s="527">
        <v>10</v>
      </c>
      <c r="C25" s="545">
        <f>SUM(C26:C32)</f>
        <v>0</v>
      </c>
      <c r="D25" s="545">
        <f>SUM(D26:D32)</f>
        <v>0</v>
      </c>
      <c r="E25" s="545">
        <f>SUM(E26:E32)</f>
        <v>0</v>
      </c>
      <c r="F25" s="545">
        <f>SUM(F26:F32)</f>
        <v>0</v>
      </c>
      <c r="G25" s="546">
        <f>SUM(G26:G32)</f>
        <v>0</v>
      </c>
    </row>
    <row r="26" spans="1:7" ht="19.5" customHeight="1">
      <c r="A26" s="535" t="s">
        <v>454</v>
      </c>
      <c r="B26" s="536">
        <v>11</v>
      </c>
      <c r="C26" s="550"/>
      <c r="D26" s="550"/>
      <c r="E26" s="550"/>
      <c r="F26" s="550"/>
      <c r="G26" s="551"/>
    </row>
    <row r="27" spans="1:7" ht="19.5" customHeight="1">
      <c r="A27" s="535" t="s">
        <v>455</v>
      </c>
      <c r="B27" s="536">
        <v>12</v>
      </c>
      <c r="C27" s="550"/>
      <c r="D27" s="550"/>
      <c r="E27" s="550"/>
      <c r="F27" s="550"/>
      <c r="G27" s="551"/>
    </row>
    <row r="28" spans="1:7" ht="19.5" customHeight="1">
      <c r="A28" s="535" t="s">
        <v>456</v>
      </c>
      <c r="B28" s="536">
        <v>13</v>
      </c>
      <c r="C28" s="550"/>
      <c r="D28" s="550"/>
      <c r="E28" s="550"/>
      <c r="F28" s="550"/>
      <c r="G28" s="551"/>
    </row>
    <row r="29" spans="1:7" ht="19.5" customHeight="1">
      <c r="A29" s="535" t="s">
        <v>457</v>
      </c>
      <c r="B29" s="536">
        <v>14</v>
      </c>
      <c r="C29" s="550"/>
      <c r="D29" s="550"/>
      <c r="E29" s="550"/>
      <c r="F29" s="550"/>
      <c r="G29" s="551"/>
    </row>
    <row r="30" spans="1:7" ht="19.5" customHeight="1">
      <c r="A30" s="535" t="s">
        <v>458</v>
      </c>
      <c r="B30" s="536">
        <v>15</v>
      </c>
      <c r="C30" s="550"/>
      <c r="D30" s="550"/>
      <c r="E30" s="550"/>
      <c r="F30" s="550"/>
      <c r="G30" s="551"/>
    </row>
    <row r="31" spans="1:7" ht="19.5" customHeight="1">
      <c r="A31" s="535" t="s">
        <v>459</v>
      </c>
      <c r="B31" s="536">
        <v>16</v>
      </c>
      <c r="C31" s="550"/>
      <c r="D31" s="550"/>
      <c r="E31" s="550"/>
      <c r="F31" s="550"/>
      <c r="G31" s="551"/>
    </row>
    <row r="32" spans="1:7" ht="19.5" customHeight="1">
      <c r="A32" s="535" t="s">
        <v>460</v>
      </c>
      <c r="B32" s="536">
        <v>17</v>
      </c>
      <c r="C32" s="550"/>
      <c r="D32" s="550"/>
      <c r="E32" s="550"/>
      <c r="F32" s="550"/>
      <c r="G32" s="551"/>
    </row>
    <row r="33" spans="1:7" s="250" customFormat="1" ht="38.25">
      <c r="A33" s="534" t="s">
        <v>461</v>
      </c>
      <c r="B33" s="527">
        <v>18</v>
      </c>
      <c r="C33" s="545">
        <f>SUM(C34:C40)</f>
        <v>0</v>
      </c>
      <c r="D33" s="545">
        <f>SUM(D34:D40)</f>
        <v>0</v>
      </c>
      <c r="E33" s="545">
        <f>SUM(E34:E40)</f>
        <v>0</v>
      </c>
      <c r="F33" s="545">
        <f>SUM(F34:F40)</f>
        <v>0</v>
      </c>
      <c r="G33" s="546">
        <f>SUM(G34:G40)</f>
        <v>0</v>
      </c>
    </row>
    <row r="34" spans="1:7" ht="19.5" customHeight="1">
      <c r="A34" s="535" t="s">
        <v>454</v>
      </c>
      <c r="B34" s="536">
        <v>19</v>
      </c>
      <c r="C34" s="236"/>
      <c r="D34" s="236"/>
      <c r="E34" s="236"/>
      <c r="F34" s="236"/>
      <c r="G34" s="515"/>
    </row>
    <row r="35" spans="1:7" ht="19.5" customHeight="1">
      <c r="A35" s="535" t="s">
        <v>455</v>
      </c>
      <c r="B35" s="536">
        <v>20</v>
      </c>
      <c r="C35" s="236"/>
      <c r="D35" s="236"/>
      <c r="E35" s="236"/>
      <c r="F35" s="236"/>
      <c r="G35" s="515"/>
    </row>
    <row r="36" spans="1:7" ht="19.5" customHeight="1">
      <c r="A36" s="535" t="s">
        <v>456</v>
      </c>
      <c r="B36" s="536">
        <v>21</v>
      </c>
      <c r="C36" s="236"/>
      <c r="D36" s="236"/>
      <c r="E36" s="236"/>
      <c r="F36" s="236"/>
      <c r="G36" s="515"/>
    </row>
    <row r="37" spans="1:7" ht="19.5" customHeight="1">
      <c r="A37" s="535" t="s">
        <v>457</v>
      </c>
      <c r="B37" s="536">
        <v>22</v>
      </c>
      <c r="C37" s="236"/>
      <c r="D37" s="236"/>
      <c r="E37" s="236"/>
      <c r="F37" s="236"/>
      <c r="G37" s="515"/>
    </row>
    <row r="38" spans="1:7" ht="19.5" customHeight="1">
      <c r="A38" s="535" t="s">
        <v>458</v>
      </c>
      <c r="B38" s="536">
        <v>23</v>
      </c>
      <c r="C38" s="236"/>
      <c r="D38" s="236"/>
      <c r="E38" s="236"/>
      <c r="F38" s="236"/>
      <c r="G38" s="515"/>
    </row>
    <row r="39" spans="1:7" ht="19.5" customHeight="1">
      <c r="A39" s="535" t="s">
        <v>459</v>
      </c>
      <c r="B39" s="536">
        <v>24</v>
      </c>
      <c r="C39" s="236"/>
      <c r="D39" s="236"/>
      <c r="E39" s="236"/>
      <c r="F39" s="236"/>
      <c r="G39" s="515"/>
    </row>
    <row r="40" spans="1:7" ht="19.5" customHeight="1">
      <c r="A40" s="535" t="s">
        <v>460</v>
      </c>
      <c r="B40" s="536">
        <v>25</v>
      </c>
      <c r="C40" s="236"/>
      <c r="D40" s="236"/>
      <c r="E40" s="236"/>
      <c r="F40" s="236"/>
      <c r="G40" s="515"/>
    </row>
    <row r="41" spans="1:7" ht="19.5" customHeight="1">
      <c r="A41" s="534" t="s">
        <v>558</v>
      </c>
      <c r="B41" s="527">
        <v>26</v>
      </c>
      <c r="C41" s="545">
        <f>C25+C33</f>
        <v>0</v>
      </c>
      <c r="D41" s="545">
        <f>D25+D33</f>
        <v>0</v>
      </c>
      <c r="E41" s="545">
        <f>E25+E33</f>
        <v>0</v>
      </c>
      <c r="F41" s="545">
        <f>F25+F33</f>
        <v>0</v>
      </c>
      <c r="G41" s="546">
        <f>G25+G33</f>
        <v>0</v>
      </c>
    </row>
    <row r="42" spans="1:7" ht="38.25" customHeight="1" thickBot="1">
      <c r="A42" s="537" t="s">
        <v>559</v>
      </c>
      <c r="B42" s="528">
        <v>27</v>
      </c>
      <c r="C42" s="547">
        <f>C24-C41</f>
        <v>23005</v>
      </c>
      <c r="D42" s="547">
        <f>D24-D41</f>
        <v>23250</v>
      </c>
      <c r="E42" s="547">
        <f>E24-E41</f>
        <v>22750</v>
      </c>
      <c r="F42" s="547">
        <f>F24-F41</f>
        <v>23250</v>
      </c>
      <c r="G42" s="544">
        <f>G24-G41</f>
        <v>92255</v>
      </c>
    </row>
  </sheetData>
  <mergeCells count="9">
    <mergeCell ref="A5:H6"/>
    <mergeCell ref="A10:A14"/>
    <mergeCell ref="B10:B14"/>
    <mergeCell ref="C10:F12"/>
    <mergeCell ref="G10:G14"/>
    <mergeCell ref="C13:C14"/>
    <mergeCell ref="D13:D14"/>
    <mergeCell ref="E13:E14"/>
    <mergeCell ref="F13:F1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24"/>
  <sheetViews>
    <sheetView workbookViewId="0" topLeftCell="A1">
      <selection activeCell="B3" sqref="B3"/>
    </sheetView>
  </sheetViews>
  <sheetFormatPr defaultColWidth="9.00390625" defaultRowHeight="12.75"/>
  <cols>
    <col min="1" max="7" width="9.125" style="298" customWidth="1"/>
    <col min="8" max="8" width="16.75390625" style="298" customWidth="1"/>
    <col min="9" max="16384" width="9.125" style="298" customWidth="1"/>
  </cols>
  <sheetData>
    <row r="2" spans="2:8" ht="14.25">
      <c r="B2" s="671" t="s">
        <v>584</v>
      </c>
      <c r="C2" s="671"/>
      <c r="D2" s="623"/>
      <c r="E2" s="623"/>
      <c r="F2" s="623"/>
      <c r="G2" s="623"/>
      <c r="H2" s="623"/>
    </row>
    <row r="6" spans="2:10" s="29" customFormat="1" ht="35.25" customHeight="1">
      <c r="B6" s="715" t="s">
        <v>580</v>
      </c>
      <c r="C6" s="715"/>
      <c r="D6" s="715"/>
      <c r="E6" s="715"/>
      <c r="F6" s="715"/>
      <c r="G6" s="715"/>
      <c r="H6" s="715"/>
      <c r="I6" s="491"/>
      <c r="J6" s="491"/>
    </row>
    <row r="7" spans="2:10" s="29" customFormat="1" ht="12.75">
      <c r="B7" s="11"/>
      <c r="C7" s="11"/>
      <c r="D7" s="11"/>
      <c r="E7" s="11"/>
      <c r="F7" s="11"/>
      <c r="G7" s="11"/>
      <c r="H7" s="11"/>
      <c r="I7" s="11"/>
      <c r="J7" s="11"/>
    </row>
    <row r="10" ht="13.5" thickBot="1"/>
    <row r="11" spans="2:8" s="144" customFormat="1" ht="15.75" thickBot="1">
      <c r="B11" s="299" t="s">
        <v>267</v>
      </c>
      <c r="C11" s="712" t="s">
        <v>113</v>
      </c>
      <c r="D11" s="713"/>
      <c r="E11" s="713"/>
      <c r="F11" s="713"/>
      <c r="G11" s="714"/>
      <c r="H11" s="300" t="s">
        <v>268</v>
      </c>
    </row>
    <row r="12" spans="2:8" s="144" customFormat="1" ht="14.25">
      <c r="B12" s="301" t="s">
        <v>6</v>
      </c>
      <c r="C12" s="709" t="s">
        <v>581</v>
      </c>
      <c r="D12" s="710"/>
      <c r="E12" s="710"/>
      <c r="F12" s="710"/>
      <c r="G12" s="711"/>
      <c r="H12" s="559">
        <v>50</v>
      </c>
    </row>
    <row r="13" spans="2:8" s="144" customFormat="1" ht="14.25">
      <c r="B13" s="301" t="s">
        <v>13</v>
      </c>
      <c r="C13" s="707" t="s">
        <v>269</v>
      </c>
      <c r="D13" s="650"/>
      <c r="E13" s="650"/>
      <c r="F13" s="650"/>
      <c r="G13" s="708"/>
      <c r="H13" s="559">
        <v>100</v>
      </c>
    </row>
    <row r="14" spans="2:8" s="144" customFormat="1" ht="14.25">
      <c r="B14" s="301" t="s">
        <v>52</v>
      </c>
      <c r="C14" s="707" t="s">
        <v>270</v>
      </c>
      <c r="D14" s="650"/>
      <c r="E14" s="650"/>
      <c r="F14" s="650"/>
      <c r="G14" s="708"/>
      <c r="H14" s="559">
        <v>160</v>
      </c>
    </row>
    <row r="15" spans="2:8" s="144" customFormat="1" ht="14.25">
      <c r="B15" s="301" t="s">
        <v>53</v>
      </c>
      <c r="C15" s="707" t="s">
        <v>271</v>
      </c>
      <c r="D15" s="650"/>
      <c r="E15" s="650"/>
      <c r="F15" s="650"/>
      <c r="G15" s="708"/>
      <c r="H15" s="559">
        <v>1600</v>
      </c>
    </row>
    <row r="16" spans="2:8" s="144" customFormat="1" ht="14.25">
      <c r="B16" s="301" t="s">
        <v>54</v>
      </c>
      <c r="C16" s="707" t="s">
        <v>272</v>
      </c>
      <c r="D16" s="650"/>
      <c r="E16" s="650"/>
      <c r="F16" s="650"/>
      <c r="G16" s="708"/>
      <c r="H16" s="559">
        <v>400</v>
      </c>
    </row>
    <row r="17" spans="2:8" s="144" customFormat="1" ht="14.25">
      <c r="B17" s="301" t="s">
        <v>55</v>
      </c>
      <c r="C17" s="707" t="s">
        <v>273</v>
      </c>
      <c r="D17" s="650"/>
      <c r="E17" s="650"/>
      <c r="F17" s="650"/>
      <c r="G17" s="708"/>
      <c r="H17" s="559">
        <v>120</v>
      </c>
    </row>
    <row r="18" spans="2:8" s="144" customFormat="1" ht="14.25">
      <c r="B18" s="301" t="s">
        <v>57</v>
      </c>
      <c r="C18" s="707" t="s">
        <v>274</v>
      </c>
      <c r="D18" s="650"/>
      <c r="E18" s="650"/>
      <c r="F18" s="650"/>
      <c r="G18" s="708"/>
      <c r="H18" s="559">
        <v>50</v>
      </c>
    </row>
    <row r="19" spans="2:8" s="144" customFormat="1" ht="14.25">
      <c r="B19" s="301" t="s">
        <v>59</v>
      </c>
      <c r="C19" s="707" t="s">
        <v>275</v>
      </c>
      <c r="D19" s="650"/>
      <c r="E19" s="650"/>
      <c r="F19" s="650"/>
      <c r="G19" s="708"/>
      <c r="H19" s="559">
        <v>30</v>
      </c>
    </row>
    <row r="20" spans="2:8" s="144" customFormat="1" ht="14.25">
      <c r="B20" s="301" t="s">
        <v>60</v>
      </c>
      <c r="C20" s="707" t="s">
        <v>276</v>
      </c>
      <c r="D20" s="650"/>
      <c r="E20" s="650"/>
      <c r="F20" s="650"/>
      <c r="G20" s="708"/>
      <c r="H20" s="560">
        <v>340</v>
      </c>
    </row>
    <row r="21" spans="2:8" s="144" customFormat="1" ht="14.25">
      <c r="B21" s="301" t="s">
        <v>62</v>
      </c>
      <c r="C21" s="707" t="s">
        <v>277</v>
      </c>
      <c r="D21" s="650"/>
      <c r="E21" s="650"/>
      <c r="F21" s="650"/>
      <c r="G21" s="708"/>
      <c r="H21" s="560">
        <v>40</v>
      </c>
    </row>
    <row r="22" spans="2:8" s="144" customFormat="1" ht="14.25">
      <c r="B22" s="301" t="s">
        <v>64</v>
      </c>
      <c r="C22" s="709" t="s">
        <v>374</v>
      </c>
      <c r="D22" s="710"/>
      <c r="E22" s="710"/>
      <c r="F22" s="710"/>
      <c r="G22" s="711"/>
      <c r="H22" s="560">
        <v>40</v>
      </c>
    </row>
    <row r="23" spans="2:8" s="144" customFormat="1" ht="15" thickBot="1">
      <c r="B23" s="301" t="s">
        <v>65</v>
      </c>
      <c r="C23" s="716" t="s">
        <v>582</v>
      </c>
      <c r="D23" s="717"/>
      <c r="E23" s="717"/>
      <c r="F23" s="717"/>
      <c r="G23" s="718"/>
      <c r="H23" s="560">
        <v>50</v>
      </c>
    </row>
    <row r="24" spans="2:8" s="144" customFormat="1" ht="15.75" thickBot="1">
      <c r="B24" s="302"/>
      <c r="C24" s="299" t="s">
        <v>94</v>
      </c>
      <c r="D24" s="303"/>
      <c r="E24" s="303"/>
      <c r="F24" s="303"/>
      <c r="G24" s="300"/>
      <c r="H24" s="561">
        <f>SUM(H12:H23)</f>
        <v>2980</v>
      </c>
    </row>
  </sheetData>
  <mergeCells count="15">
    <mergeCell ref="C23:G23"/>
    <mergeCell ref="C19:G19"/>
    <mergeCell ref="C20:G20"/>
    <mergeCell ref="C21:G21"/>
    <mergeCell ref="C22:G22"/>
    <mergeCell ref="B2:H2"/>
    <mergeCell ref="C13:G13"/>
    <mergeCell ref="C14:G14"/>
    <mergeCell ref="C12:G12"/>
    <mergeCell ref="C11:G11"/>
    <mergeCell ref="B6:H6"/>
    <mergeCell ref="C16:G16"/>
    <mergeCell ref="C17:G17"/>
    <mergeCell ref="C18:G18"/>
    <mergeCell ref="C15:G1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26"/>
  <sheetViews>
    <sheetView zoomScale="75" zoomScaleNormal="75" workbookViewId="0" topLeftCell="A1">
      <selection activeCell="J16" sqref="J16"/>
    </sheetView>
  </sheetViews>
  <sheetFormatPr defaultColWidth="9.00390625" defaultRowHeight="12.75"/>
  <cols>
    <col min="1" max="2" width="9.125" style="577" customWidth="1"/>
    <col min="3" max="3" width="13.25390625" style="577" customWidth="1"/>
    <col min="4" max="4" width="53.00390625" style="580" customWidth="1"/>
    <col min="5" max="5" width="11.625" style="577" customWidth="1"/>
    <col min="6" max="6" width="10.375" style="577" customWidth="1"/>
    <col min="7" max="7" width="8.125" style="577" customWidth="1"/>
    <col min="8" max="13" width="9.125" style="577" customWidth="1"/>
    <col min="14" max="14" width="12.25390625" style="577" customWidth="1"/>
    <col min="15" max="16" width="9.125" style="577" customWidth="1"/>
    <col min="17" max="17" width="0" style="577" hidden="1" customWidth="1"/>
    <col min="18" max="16384" width="9.125" style="577" customWidth="1"/>
  </cols>
  <sheetData>
    <row r="1" spans="3:256" ht="15">
      <c r="C1" s="671"/>
      <c r="D1" s="671"/>
      <c r="E1" s="34"/>
      <c r="F1" s="34"/>
      <c r="G1" s="578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ht="15">
      <c r="C2" s="579"/>
    </row>
    <row r="4" spans="3:14" ht="30" customHeight="1"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</row>
    <row r="5" spans="3:14" ht="15.75"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</row>
    <row r="6" spans="3:14" s="581" customFormat="1" ht="23.25" customHeight="1"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</row>
    <row r="7" spans="3:14" ht="32.25" customHeight="1"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</row>
    <row r="8" spans="3:14" s="583" customFormat="1" ht="32.25" customHeight="1">
      <c r="C8" s="719"/>
      <c r="D8" s="719"/>
      <c r="E8" s="676"/>
      <c r="F8" s="676"/>
      <c r="G8" s="676"/>
      <c r="H8" s="676"/>
      <c r="I8" s="676"/>
      <c r="J8" s="676"/>
      <c r="K8" s="676"/>
      <c r="L8" s="676"/>
      <c r="M8" s="676"/>
      <c r="N8" s="719"/>
    </row>
    <row r="9" spans="3:14" s="585" customFormat="1" ht="32.25" customHeight="1">
      <c r="C9" s="584"/>
      <c r="D9" s="584"/>
      <c r="E9" s="564"/>
      <c r="F9" s="583"/>
      <c r="G9" s="583"/>
      <c r="H9" s="564"/>
      <c r="I9" s="583"/>
      <c r="J9" s="583"/>
      <c r="K9" s="564"/>
      <c r="L9" s="583"/>
      <c r="M9" s="583"/>
      <c r="N9" s="719"/>
    </row>
    <row r="10" spans="1:14" s="587" customFormat="1" ht="32.25" customHeight="1">
      <c r="A10" s="586"/>
      <c r="C10" s="584"/>
      <c r="D10" s="588"/>
      <c r="E10" s="582"/>
      <c r="F10" s="583"/>
      <c r="G10" s="577"/>
      <c r="H10" s="582"/>
      <c r="I10" s="577"/>
      <c r="J10" s="577"/>
      <c r="K10" s="589"/>
      <c r="L10" s="589"/>
      <c r="M10" s="589"/>
      <c r="N10" s="590"/>
    </row>
    <row r="11" spans="3:17" s="589" customFormat="1" ht="32.25" customHeight="1">
      <c r="C11" s="584"/>
      <c r="D11" s="588"/>
      <c r="Q11" s="588"/>
    </row>
    <row r="12" spans="3:4" s="589" customFormat="1" ht="32.25" customHeight="1">
      <c r="C12" s="584"/>
      <c r="D12" s="588"/>
    </row>
    <row r="13" spans="3:17" s="589" customFormat="1" ht="32.25" customHeight="1">
      <c r="C13" s="584"/>
      <c r="D13" s="588"/>
      <c r="Q13" s="588"/>
    </row>
    <row r="14" spans="3:14" s="591" customFormat="1" ht="32.25" customHeight="1">
      <c r="C14" s="592"/>
      <c r="D14" s="588"/>
      <c r="E14" s="589"/>
      <c r="F14" s="589"/>
      <c r="G14" s="589"/>
      <c r="H14" s="589"/>
      <c r="I14" s="589"/>
      <c r="J14" s="589"/>
      <c r="K14" s="589"/>
      <c r="L14" s="589"/>
      <c r="M14" s="589"/>
      <c r="N14" s="589"/>
    </row>
    <row r="15" spans="3:14" s="591" customFormat="1" ht="32.25" customHeight="1">
      <c r="C15" s="584"/>
      <c r="D15" s="588"/>
      <c r="E15" s="589"/>
      <c r="F15" s="589"/>
      <c r="G15" s="589"/>
      <c r="H15" s="589"/>
      <c r="I15" s="589"/>
      <c r="J15" s="589"/>
      <c r="K15" s="589"/>
      <c r="L15" s="589"/>
      <c r="M15" s="589"/>
      <c r="N15" s="589"/>
    </row>
    <row r="16" spans="3:14" s="591" customFormat="1" ht="32.25" customHeight="1">
      <c r="C16" s="584"/>
      <c r="D16" s="588"/>
      <c r="E16" s="589"/>
      <c r="F16" s="589"/>
      <c r="G16" s="589"/>
      <c r="H16" s="589"/>
      <c r="I16" s="589"/>
      <c r="J16" s="597"/>
      <c r="K16" s="589"/>
      <c r="L16" s="589"/>
      <c r="M16" s="589"/>
      <c r="N16" s="589"/>
    </row>
    <row r="17" spans="3:14" s="591" customFormat="1" ht="32.25" customHeight="1">
      <c r="C17" s="584"/>
      <c r="D17" s="588"/>
      <c r="E17" s="589"/>
      <c r="F17" s="589"/>
      <c r="G17" s="589"/>
      <c r="H17" s="589"/>
      <c r="I17" s="589"/>
      <c r="J17" s="589"/>
      <c r="K17" s="589"/>
      <c r="L17" s="589"/>
      <c r="M17" s="589"/>
      <c r="N17" s="589"/>
    </row>
    <row r="18" spans="3:14" s="591" customFormat="1" ht="32.25" customHeight="1">
      <c r="C18" s="584"/>
      <c r="D18" s="588"/>
      <c r="E18" s="589"/>
      <c r="F18" s="589"/>
      <c r="G18" s="589"/>
      <c r="H18" s="589"/>
      <c r="I18" s="589"/>
      <c r="J18" s="589"/>
      <c r="K18" s="589"/>
      <c r="L18" s="589"/>
      <c r="M18" s="589"/>
      <c r="N18" s="589"/>
    </row>
    <row r="19" spans="3:14" s="591" customFormat="1" ht="32.25" customHeight="1">
      <c r="C19" s="584"/>
      <c r="D19" s="588"/>
      <c r="E19" s="589"/>
      <c r="F19" s="589"/>
      <c r="G19" s="589"/>
      <c r="H19" s="589"/>
      <c r="I19" s="589"/>
      <c r="J19" s="589"/>
      <c r="K19" s="589"/>
      <c r="L19" s="589"/>
      <c r="M19" s="589"/>
      <c r="N19" s="589"/>
    </row>
    <row r="20" spans="3:17" s="589" customFormat="1" ht="32.25" customHeight="1">
      <c r="C20" s="584"/>
      <c r="D20" s="588"/>
      <c r="Q20" s="588"/>
    </row>
    <row r="21" spans="3:14" s="591" customFormat="1" ht="32.25" customHeight="1">
      <c r="C21" s="719"/>
      <c r="D21" s="719"/>
      <c r="E21" s="589"/>
      <c r="F21" s="589"/>
      <c r="G21" s="589"/>
      <c r="H21" s="589"/>
      <c r="I21" s="589"/>
      <c r="J21" s="589"/>
      <c r="K21" s="589"/>
      <c r="L21" s="589"/>
      <c r="M21" s="589"/>
      <c r="N21" s="589"/>
    </row>
    <row r="22" spans="5:14" ht="15">
      <c r="E22" s="593"/>
      <c r="F22" s="593"/>
      <c r="G22" s="593"/>
      <c r="H22" s="593"/>
      <c r="I22" s="593"/>
      <c r="J22" s="593"/>
      <c r="K22" s="593"/>
      <c r="L22" s="593"/>
      <c r="M22" s="593"/>
      <c r="N22" s="593"/>
    </row>
    <row r="23" spans="4:5" ht="21" customHeight="1">
      <c r="D23" s="594"/>
      <c r="E23" s="595"/>
    </row>
    <row r="24" spans="4:5" ht="21" customHeight="1">
      <c r="D24" s="594"/>
      <c r="E24" s="595"/>
    </row>
    <row r="25" ht="15">
      <c r="D25" s="596"/>
    </row>
    <row r="26" spans="4:5" ht="21" customHeight="1">
      <c r="D26" s="594"/>
      <c r="E26" s="595"/>
    </row>
  </sheetData>
  <mergeCells count="11">
    <mergeCell ref="C1:D1"/>
    <mergeCell ref="C4:N4"/>
    <mergeCell ref="C5:N5"/>
    <mergeCell ref="C6:N6"/>
    <mergeCell ref="C21:D21"/>
    <mergeCell ref="C7:N7"/>
    <mergeCell ref="C8:D8"/>
    <mergeCell ref="E8:G8"/>
    <mergeCell ref="H8:J8"/>
    <mergeCell ref="K8:M8"/>
    <mergeCell ref="N8:N9"/>
  </mergeCells>
  <printOptions horizontalCentered="1"/>
  <pageMargins left="0.39375" right="0.31527777777777777" top="0.9840277777777778" bottom="0.9840277777777778" header="0.5118055555555556" footer="0.5118055555555556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6"/>
  <sheetViews>
    <sheetView zoomScale="80" zoomScaleNormal="80" workbookViewId="0" topLeftCell="A1">
      <selection activeCell="B2" sqref="B2:B3"/>
    </sheetView>
  </sheetViews>
  <sheetFormatPr defaultColWidth="9.00390625" defaultRowHeight="19.5" customHeight="1"/>
  <cols>
    <col min="1" max="1" width="9.125" style="144" customWidth="1"/>
    <col min="2" max="2" width="65.625" style="144" customWidth="1"/>
    <col min="3" max="3" width="11.00390625" style="144" customWidth="1"/>
    <col min="4" max="4" width="12.25390625" style="144" customWidth="1"/>
    <col min="5" max="5" width="11.125" style="144" customWidth="1"/>
    <col min="6" max="6" width="11.00390625" style="144" hidden="1" customWidth="1"/>
    <col min="7" max="7" width="11.875" style="144" hidden="1" customWidth="1"/>
    <col min="8" max="8" width="11.00390625" style="144" hidden="1" customWidth="1"/>
    <col min="9" max="9" width="11.875" style="144" hidden="1" customWidth="1"/>
    <col min="10" max="10" width="59.125" style="144" customWidth="1"/>
    <col min="11" max="11" width="12.25390625" style="144" customWidth="1"/>
    <col min="12" max="12" width="13.00390625" style="144" customWidth="1"/>
    <col min="13" max="13" width="12.625" style="144" customWidth="1"/>
    <col min="14" max="14" width="11.125" style="144" hidden="1" customWidth="1"/>
    <col min="15" max="15" width="11.00390625" style="144" hidden="1" customWidth="1"/>
    <col min="16" max="16" width="11.125" style="144" hidden="1" customWidth="1"/>
    <col min="17" max="17" width="11.00390625" style="144" hidden="1" customWidth="1"/>
    <col min="18" max="16384" width="9.125" style="144" customWidth="1"/>
  </cols>
  <sheetData>
    <row r="1" ht="19.5" customHeight="1">
      <c r="B1" s="117"/>
    </row>
    <row r="2" ht="19.5" customHeight="1">
      <c r="B2" s="117" t="s">
        <v>435</v>
      </c>
    </row>
    <row r="3" ht="19.5" customHeight="1">
      <c r="B3" s="117" t="s">
        <v>601</v>
      </c>
    </row>
    <row r="4" ht="19.5" customHeight="1">
      <c r="B4" s="117"/>
    </row>
    <row r="5" ht="19.5" customHeight="1">
      <c r="B5" s="117"/>
    </row>
    <row r="6" spans="2:11" ht="19.5" customHeight="1">
      <c r="B6" s="652" t="s">
        <v>535</v>
      </c>
      <c r="C6" s="652"/>
      <c r="D6" s="652"/>
      <c r="E6" s="652"/>
      <c r="F6" s="652"/>
      <c r="G6" s="652"/>
      <c r="H6" s="652"/>
      <c r="I6" s="652"/>
      <c r="J6" s="652"/>
      <c r="K6" s="652"/>
    </row>
    <row r="7" spans="2:11" s="145" customFormat="1" ht="19.5" customHeight="1">
      <c r="B7" s="653" t="s">
        <v>534</v>
      </c>
      <c r="C7" s="653"/>
      <c r="D7" s="653"/>
      <c r="E7" s="653"/>
      <c r="F7" s="653"/>
      <c r="G7" s="653"/>
      <c r="H7" s="653"/>
      <c r="I7" s="653"/>
      <c r="J7" s="653"/>
      <c r="K7" s="653"/>
    </row>
    <row r="8" spans="2:11" ht="19.5" customHeight="1">
      <c r="B8" s="654" t="s">
        <v>80</v>
      </c>
      <c r="C8" s="654"/>
      <c r="D8" s="654"/>
      <c r="E8" s="654"/>
      <c r="F8" s="654"/>
      <c r="G8" s="654"/>
      <c r="H8" s="654"/>
      <c r="I8" s="654"/>
      <c r="J8" s="654"/>
      <c r="K8" s="654"/>
    </row>
    <row r="9" spans="2:11" ht="19.5" customHeight="1" thickBot="1"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2:17" s="150" customFormat="1" ht="19.5" customHeight="1" thickBot="1">
      <c r="B10" s="147" t="s">
        <v>81</v>
      </c>
      <c r="C10" s="148" t="s">
        <v>82</v>
      </c>
      <c r="D10" s="148" t="s">
        <v>187</v>
      </c>
      <c r="E10" s="148" t="s">
        <v>185</v>
      </c>
      <c r="F10" s="148" t="s">
        <v>426</v>
      </c>
      <c r="G10" s="148" t="s">
        <v>185</v>
      </c>
      <c r="H10" s="148" t="s">
        <v>429</v>
      </c>
      <c r="I10" s="148" t="s">
        <v>185</v>
      </c>
      <c r="J10" s="149" t="s">
        <v>83</v>
      </c>
      <c r="K10" s="148" t="s">
        <v>84</v>
      </c>
      <c r="L10" s="148" t="s">
        <v>187</v>
      </c>
      <c r="M10" s="148" t="s">
        <v>185</v>
      </c>
      <c r="N10" s="148" t="s">
        <v>426</v>
      </c>
      <c r="O10" s="148" t="s">
        <v>185</v>
      </c>
      <c r="P10" s="148" t="s">
        <v>429</v>
      </c>
      <c r="Q10" s="148" t="s">
        <v>185</v>
      </c>
    </row>
    <row r="11" spans="2:17" ht="19.5" customHeight="1">
      <c r="B11" s="151" t="s">
        <v>525</v>
      </c>
      <c r="C11" s="152">
        <v>57418</v>
      </c>
      <c r="D11" s="152"/>
      <c r="E11" s="152">
        <f aca="true" t="shared" si="0" ref="E11:E19">C11+D11</f>
        <v>57418</v>
      </c>
      <c r="F11" s="152">
        <v>16841</v>
      </c>
      <c r="G11" s="152">
        <f aca="true" t="shared" si="1" ref="G11:G19">E11+F11</f>
        <v>74259</v>
      </c>
      <c r="H11" s="152">
        <v>11901</v>
      </c>
      <c r="I11" s="152">
        <f aca="true" t="shared" si="2" ref="I11:I19">G11+H11</f>
        <v>86160</v>
      </c>
      <c r="J11" s="153" t="s">
        <v>85</v>
      </c>
      <c r="K11" s="152">
        <v>58995</v>
      </c>
      <c r="L11" s="152">
        <v>2453</v>
      </c>
      <c r="M11" s="152">
        <f>K11+L11</f>
        <v>61448</v>
      </c>
      <c r="N11" s="152">
        <v>323</v>
      </c>
      <c r="O11" s="152">
        <f>M11+N11</f>
        <v>61771</v>
      </c>
      <c r="P11" s="152">
        <v>8372</v>
      </c>
      <c r="Q11" s="152">
        <f>O11+P11</f>
        <v>70143</v>
      </c>
    </row>
    <row r="12" spans="2:17" ht="19.5" customHeight="1">
      <c r="B12" s="154" t="s">
        <v>302</v>
      </c>
      <c r="C12" s="155">
        <v>110903</v>
      </c>
      <c r="D12" s="155"/>
      <c r="E12" s="152">
        <f t="shared" si="0"/>
        <v>110903</v>
      </c>
      <c r="F12" s="155"/>
      <c r="G12" s="152">
        <f t="shared" si="1"/>
        <v>110903</v>
      </c>
      <c r="H12" s="155">
        <v>12936</v>
      </c>
      <c r="I12" s="152">
        <f t="shared" si="2"/>
        <v>123839</v>
      </c>
      <c r="J12" s="156" t="s">
        <v>533</v>
      </c>
      <c r="K12" s="155">
        <v>17239</v>
      </c>
      <c r="L12" s="155">
        <v>554</v>
      </c>
      <c r="M12" s="152">
        <f aca="true" t="shared" si="3" ref="M12:M20">K12+L12</f>
        <v>17793</v>
      </c>
      <c r="N12" s="155">
        <v>87</v>
      </c>
      <c r="O12" s="152">
        <f aca="true" t="shared" si="4" ref="O12:O20">M12+N12</f>
        <v>17880</v>
      </c>
      <c r="P12" s="155">
        <v>1414</v>
      </c>
      <c r="Q12" s="152">
        <f aca="true" t="shared" si="5" ref="Q12:Q20">O12+P12</f>
        <v>19294</v>
      </c>
    </row>
    <row r="13" spans="2:17" ht="19.5" customHeight="1">
      <c r="B13" s="154" t="s">
        <v>526</v>
      </c>
      <c r="C13" s="155">
        <v>70</v>
      </c>
      <c r="D13" s="155"/>
      <c r="E13" s="152">
        <f t="shared" si="0"/>
        <v>70</v>
      </c>
      <c r="F13" s="155">
        <v>505</v>
      </c>
      <c r="G13" s="152">
        <f t="shared" si="1"/>
        <v>575</v>
      </c>
      <c r="H13" s="155">
        <v>3679</v>
      </c>
      <c r="I13" s="152">
        <f t="shared" si="2"/>
        <v>4254</v>
      </c>
      <c r="J13" s="156" t="s">
        <v>409</v>
      </c>
      <c r="K13" s="155">
        <v>110325</v>
      </c>
      <c r="L13" s="155">
        <v>290</v>
      </c>
      <c r="M13" s="152">
        <f t="shared" si="3"/>
        <v>110615</v>
      </c>
      <c r="N13" s="155">
        <v>4521</v>
      </c>
      <c r="O13" s="152">
        <f t="shared" si="4"/>
        <v>115136</v>
      </c>
      <c r="P13" s="155">
        <v>10451</v>
      </c>
      <c r="Q13" s="152">
        <f t="shared" si="5"/>
        <v>125587</v>
      </c>
    </row>
    <row r="14" spans="2:17" ht="19.5" customHeight="1">
      <c r="B14" s="154" t="s">
        <v>527</v>
      </c>
      <c r="C14" s="157">
        <v>51801</v>
      </c>
      <c r="D14" s="157">
        <v>1950</v>
      </c>
      <c r="E14" s="152">
        <f t="shared" si="0"/>
        <v>53751</v>
      </c>
      <c r="F14" s="157">
        <v>1775</v>
      </c>
      <c r="G14" s="152">
        <f t="shared" si="1"/>
        <v>55526</v>
      </c>
      <c r="H14" s="157">
        <v>11687</v>
      </c>
      <c r="I14" s="152">
        <f t="shared" si="2"/>
        <v>67213</v>
      </c>
      <c r="J14" s="156" t="s">
        <v>410</v>
      </c>
      <c r="K14" s="155">
        <v>200</v>
      </c>
      <c r="L14" s="157"/>
      <c r="M14" s="152">
        <f t="shared" si="3"/>
        <v>200</v>
      </c>
      <c r="N14" s="157"/>
      <c r="O14" s="152">
        <f t="shared" si="4"/>
        <v>200</v>
      </c>
      <c r="P14" s="157"/>
      <c r="Q14" s="152">
        <f t="shared" si="5"/>
        <v>200</v>
      </c>
    </row>
    <row r="15" spans="2:17" ht="19.5" customHeight="1">
      <c r="B15" s="154" t="s">
        <v>528</v>
      </c>
      <c r="C15" s="155">
        <v>13168</v>
      </c>
      <c r="D15" s="155">
        <v>1625</v>
      </c>
      <c r="E15" s="152">
        <f t="shared" si="0"/>
        <v>14793</v>
      </c>
      <c r="F15" s="155"/>
      <c r="G15" s="152">
        <f t="shared" si="1"/>
        <v>14793</v>
      </c>
      <c r="H15" s="155"/>
      <c r="I15" s="152">
        <f t="shared" si="2"/>
        <v>14793</v>
      </c>
      <c r="J15" s="156" t="s">
        <v>411</v>
      </c>
      <c r="K15" s="155">
        <v>44230</v>
      </c>
      <c r="L15" s="155"/>
      <c r="M15" s="152">
        <f t="shared" si="3"/>
        <v>44230</v>
      </c>
      <c r="N15" s="155"/>
      <c r="O15" s="152">
        <f t="shared" si="4"/>
        <v>44230</v>
      </c>
      <c r="P15" s="155"/>
      <c r="Q15" s="152">
        <f t="shared" si="5"/>
        <v>44230</v>
      </c>
    </row>
    <row r="16" spans="2:17" ht="19.5" customHeight="1">
      <c r="B16" s="154" t="s">
        <v>529</v>
      </c>
      <c r="C16" s="155"/>
      <c r="D16" s="155"/>
      <c r="E16" s="152">
        <f t="shared" si="0"/>
        <v>0</v>
      </c>
      <c r="F16" s="155">
        <v>753</v>
      </c>
      <c r="G16" s="152">
        <f t="shared" si="1"/>
        <v>753</v>
      </c>
      <c r="H16" s="155"/>
      <c r="I16" s="152">
        <f t="shared" si="2"/>
        <v>753</v>
      </c>
      <c r="J16" s="156" t="s">
        <v>412</v>
      </c>
      <c r="K16" s="155">
        <v>2880</v>
      </c>
      <c r="L16" s="155"/>
      <c r="M16" s="152">
        <f t="shared" si="3"/>
        <v>2880</v>
      </c>
      <c r="N16" s="155"/>
      <c r="O16" s="152">
        <f t="shared" si="4"/>
        <v>2880</v>
      </c>
      <c r="P16" s="155">
        <v>40</v>
      </c>
      <c r="Q16" s="152">
        <f t="shared" si="5"/>
        <v>2920</v>
      </c>
    </row>
    <row r="17" spans="2:17" ht="19.5" customHeight="1">
      <c r="B17" s="349" t="s">
        <v>530</v>
      </c>
      <c r="C17" s="155">
        <v>32447</v>
      </c>
      <c r="D17" s="155"/>
      <c r="E17" s="155">
        <f t="shared" si="0"/>
        <v>32447</v>
      </c>
      <c r="F17" s="155"/>
      <c r="G17" s="155">
        <f t="shared" si="1"/>
        <v>32447</v>
      </c>
      <c r="H17" s="155"/>
      <c r="I17" s="155">
        <f t="shared" si="2"/>
        <v>32447</v>
      </c>
      <c r="J17" s="154" t="s">
        <v>413</v>
      </c>
      <c r="K17" s="155">
        <v>26788</v>
      </c>
      <c r="L17" s="155">
        <v>278</v>
      </c>
      <c r="M17" s="152">
        <f t="shared" si="3"/>
        <v>27066</v>
      </c>
      <c r="N17" s="155">
        <v>1590</v>
      </c>
      <c r="O17" s="152">
        <f t="shared" si="4"/>
        <v>28656</v>
      </c>
      <c r="P17" s="155">
        <v>3439</v>
      </c>
      <c r="Q17" s="152">
        <f t="shared" si="5"/>
        <v>32095</v>
      </c>
    </row>
    <row r="18" spans="2:17" ht="19.5" customHeight="1">
      <c r="B18" s="349" t="s">
        <v>531</v>
      </c>
      <c r="C18" s="155">
        <v>0</v>
      </c>
      <c r="D18" s="155"/>
      <c r="E18" s="155">
        <f t="shared" si="0"/>
        <v>0</v>
      </c>
      <c r="F18" s="155"/>
      <c r="G18" s="155">
        <f t="shared" si="1"/>
        <v>0</v>
      </c>
      <c r="H18" s="155"/>
      <c r="I18" s="155">
        <f t="shared" si="2"/>
        <v>0</v>
      </c>
      <c r="J18" s="154" t="s">
        <v>414</v>
      </c>
      <c r="K18" s="155">
        <v>150</v>
      </c>
      <c r="L18" s="155"/>
      <c r="M18" s="155">
        <f t="shared" si="3"/>
        <v>150</v>
      </c>
      <c r="N18" s="155"/>
      <c r="O18" s="155">
        <f t="shared" si="4"/>
        <v>150</v>
      </c>
      <c r="P18" s="155"/>
      <c r="Q18" s="155">
        <f t="shared" si="5"/>
        <v>150</v>
      </c>
    </row>
    <row r="19" spans="2:17" ht="19.5" customHeight="1">
      <c r="B19" s="349" t="s">
        <v>532</v>
      </c>
      <c r="C19" s="155">
        <v>0</v>
      </c>
      <c r="D19" s="155"/>
      <c r="E19" s="155">
        <f t="shared" si="0"/>
        <v>0</v>
      </c>
      <c r="F19" s="155"/>
      <c r="G19" s="155">
        <f t="shared" si="1"/>
        <v>0</v>
      </c>
      <c r="H19" s="155"/>
      <c r="I19" s="155">
        <f t="shared" si="2"/>
        <v>0</v>
      </c>
      <c r="J19" s="154" t="s">
        <v>416</v>
      </c>
      <c r="K19" s="155">
        <v>5000</v>
      </c>
      <c r="L19" s="155"/>
      <c r="M19" s="155">
        <f t="shared" si="3"/>
        <v>5000</v>
      </c>
      <c r="N19" s="155">
        <v>13353</v>
      </c>
      <c r="O19" s="155">
        <f t="shared" si="4"/>
        <v>18353</v>
      </c>
      <c r="P19" s="155">
        <v>16487</v>
      </c>
      <c r="Q19" s="155">
        <f t="shared" si="5"/>
        <v>34840</v>
      </c>
    </row>
    <row r="20" spans="2:17" ht="19.5" customHeight="1" thickBot="1">
      <c r="B20" s="242"/>
      <c r="C20" s="243"/>
      <c r="D20" s="243"/>
      <c r="E20" s="243"/>
      <c r="F20" s="243"/>
      <c r="G20" s="243"/>
      <c r="H20" s="243"/>
      <c r="I20" s="243"/>
      <c r="J20" s="242" t="s">
        <v>415</v>
      </c>
      <c r="K20" s="243"/>
      <c r="L20" s="243"/>
      <c r="M20" s="243">
        <f t="shared" si="3"/>
        <v>0</v>
      </c>
      <c r="N20" s="243"/>
      <c r="O20" s="243">
        <f t="shared" si="4"/>
        <v>0</v>
      </c>
      <c r="P20" s="243"/>
      <c r="Q20" s="243">
        <f t="shared" si="5"/>
        <v>0</v>
      </c>
    </row>
    <row r="21" spans="2:17" ht="19.5" customHeight="1" thickBot="1">
      <c r="B21" s="161" t="s">
        <v>86</v>
      </c>
      <c r="C21" s="162">
        <f aca="true" t="shared" si="6" ref="C21:I21">SUM(C11:C20)</f>
        <v>265807</v>
      </c>
      <c r="D21" s="162">
        <f t="shared" si="6"/>
        <v>3575</v>
      </c>
      <c r="E21" s="162">
        <f t="shared" si="6"/>
        <v>269382</v>
      </c>
      <c r="F21" s="162">
        <f t="shared" si="6"/>
        <v>19874</v>
      </c>
      <c r="G21" s="162">
        <f t="shared" si="6"/>
        <v>289256</v>
      </c>
      <c r="H21" s="162">
        <f t="shared" si="6"/>
        <v>40203</v>
      </c>
      <c r="I21" s="162">
        <f t="shared" si="6"/>
        <v>329459</v>
      </c>
      <c r="J21" s="163" t="s">
        <v>87</v>
      </c>
      <c r="K21" s="162">
        <f aca="true" t="shared" si="7" ref="K21:Q21">SUM(K11:K20)</f>
        <v>265807</v>
      </c>
      <c r="L21" s="162">
        <f t="shared" si="7"/>
        <v>3575</v>
      </c>
      <c r="M21" s="162">
        <f t="shared" si="7"/>
        <v>269382</v>
      </c>
      <c r="N21" s="162">
        <f t="shared" si="7"/>
        <v>19874</v>
      </c>
      <c r="O21" s="162">
        <f t="shared" si="7"/>
        <v>289256</v>
      </c>
      <c r="P21" s="162">
        <f t="shared" si="7"/>
        <v>40203</v>
      </c>
      <c r="Q21" s="162">
        <f t="shared" si="7"/>
        <v>329459</v>
      </c>
    </row>
    <row r="22" spans="2:11" ht="19.5" customHeight="1">
      <c r="B22" s="284"/>
      <c r="C22" s="285"/>
      <c r="D22" s="285"/>
      <c r="E22" s="285"/>
      <c r="F22" s="285"/>
      <c r="G22" s="285"/>
      <c r="H22" s="285"/>
      <c r="I22" s="285"/>
      <c r="J22" s="285"/>
      <c r="K22" s="286"/>
    </row>
    <row r="23" spans="2:11" ht="19.5" customHeight="1">
      <c r="B23" s="655" t="s">
        <v>203</v>
      </c>
      <c r="C23" s="654"/>
      <c r="D23" s="654"/>
      <c r="E23" s="654"/>
      <c r="F23" s="654"/>
      <c r="G23" s="654"/>
      <c r="H23" s="654"/>
      <c r="I23" s="654"/>
      <c r="J23" s="654"/>
      <c r="K23" s="656"/>
    </row>
    <row r="24" spans="2:11" ht="19.5" customHeight="1" thickBot="1">
      <c r="B24" s="257"/>
      <c r="C24" s="287"/>
      <c r="D24" s="287"/>
      <c r="E24" s="287"/>
      <c r="F24" s="287"/>
      <c r="G24" s="287"/>
      <c r="H24" s="287"/>
      <c r="I24" s="287"/>
      <c r="J24" s="287"/>
      <c r="K24" s="288"/>
    </row>
    <row r="25" spans="2:17" ht="19.5" customHeight="1" thickBot="1">
      <c r="B25" s="161" t="s">
        <v>81</v>
      </c>
      <c r="C25" s="164" t="s">
        <v>84</v>
      </c>
      <c r="D25" s="148" t="s">
        <v>187</v>
      </c>
      <c r="E25" s="148" t="s">
        <v>185</v>
      </c>
      <c r="F25" s="148" t="s">
        <v>426</v>
      </c>
      <c r="G25" s="148" t="s">
        <v>185</v>
      </c>
      <c r="H25" s="148" t="s">
        <v>429</v>
      </c>
      <c r="I25" s="148" t="s">
        <v>185</v>
      </c>
      <c r="J25" s="163" t="s">
        <v>88</v>
      </c>
      <c r="K25" s="165" t="s">
        <v>84</v>
      </c>
      <c r="L25" s="148" t="s">
        <v>187</v>
      </c>
      <c r="M25" s="148" t="s">
        <v>185</v>
      </c>
      <c r="N25" s="148" t="s">
        <v>426</v>
      </c>
      <c r="O25" s="148" t="s">
        <v>185</v>
      </c>
      <c r="P25" s="148" t="s">
        <v>429</v>
      </c>
      <c r="Q25" s="148" t="s">
        <v>185</v>
      </c>
    </row>
    <row r="26" spans="2:17" ht="19.5" customHeight="1">
      <c r="B26" s="158" t="s">
        <v>303</v>
      </c>
      <c r="C26" s="155"/>
      <c r="D26" s="152"/>
      <c r="E26" s="152">
        <f>C26+D26</f>
        <v>0</v>
      </c>
      <c r="F26" s="152">
        <v>1520</v>
      </c>
      <c r="G26" s="152">
        <f>E26+F26</f>
        <v>1520</v>
      </c>
      <c r="H26" s="152"/>
      <c r="I26" s="152">
        <f>G26+H26</f>
        <v>1520</v>
      </c>
      <c r="J26" s="153" t="s">
        <v>308</v>
      </c>
      <c r="K26" s="152">
        <v>3678</v>
      </c>
      <c r="L26" s="152"/>
      <c r="M26" s="152">
        <f>K26+L26</f>
        <v>3678</v>
      </c>
      <c r="N26" s="152">
        <v>12558</v>
      </c>
      <c r="O26" s="152">
        <f>M26+N26</f>
        <v>16236</v>
      </c>
      <c r="P26" s="152"/>
      <c r="Q26" s="152">
        <f>O26+P26</f>
        <v>16236</v>
      </c>
    </row>
    <row r="27" spans="2:17" ht="19.5" customHeight="1">
      <c r="B27" s="350" t="s">
        <v>304</v>
      </c>
      <c r="C27" s="155"/>
      <c r="D27" s="155"/>
      <c r="E27" s="152">
        <f aca="true" t="shared" si="8" ref="E27:E33">C27+D27</f>
        <v>0</v>
      </c>
      <c r="F27" s="155"/>
      <c r="G27" s="152">
        <f aca="true" t="shared" si="9" ref="G27:G33">E27+F27</f>
        <v>0</v>
      </c>
      <c r="H27" s="155"/>
      <c r="I27" s="152">
        <f aca="true" t="shared" si="10" ref="I27:I33">G27+H27</f>
        <v>0</v>
      </c>
      <c r="J27" s="153" t="s">
        <v>309</v>
      </c>
      <c r="K27" s="152">
        <v>2873</v>
      </c>
      <c r="L27" s="155"/>
      <c r="M27" s="152">
        <f aca="true" t="shared" si="11" ref="M27:M33">K27+L27</f>
        <v>2873</v>
      </c>
      <c r="N27" s="155">
        <v>3000</v>
      </c>
      <c r="O27" s="152">
        <f>M27+N27</f>
        <v>5873</v>
      </c>
      <c r="P27" s="155"/>
      <c r="Q27" s="152">
        <f>O27+P27</f>
        <v>5873</v>
      </c>
    </row>
    <row r="28" spans="2:17" ht="19.5" customHeight="1">
      <c r="B28" s="350" t="s">
        <v>305</v>
      </c>
      <c r="C28" s="155"/>
      <c r="D28" s="155"/>
      <c r="E28" s="152">
        <f t="shared" si="8"/>
        <v>0</v>
      </c>
      <c r="F28" s="155"/>
      <c r="G28" s="152">
        <f t="shared" si="9"/>
        <v>0</v>
      </c>
      <c r="H28" s="155">
        <v>64</v>
      </c>
      <c r="I28" s="152">
        <f t="shared" si="10"/>
        <v>64</v>
      </c>
      <c r="J28" s="153" t="s">
        <v>310</v>
      </c>
      <c r="K28" s="155">
        <v>3700</v>
      </c>
      <c r="L28" s="155"/>
      <c r="M28" s="152">
        <f t="shared" si="11"/>
        <v>3700</v>
      </c>
      <c r="N28" s="155"/>
      <c r="O28" s="152">
        <f>M28+N28</f>
        <v>3700</v>
      </c>
      <c r="P28" s="155"/>
      <c r="Q28" s="152">
        <f>O28+P28</f>
        <v>3700</v>
      </c>
    </row>
    <row r="29" spans="2:17" ht="19.5" customHeight="1">
      <c r="B29" s="349" t="s">
        <v>306</v>
      </c>
      <c r="C29" s="155">
        <v>15251</v>
      </c>
      <c r="D29" s="157"/>
      <c r="E29" s="152">
        <f t="shared" si="8"/>
        <v>15251</v>
      </c>
      <c r="F29" s="157">
        <v>14038</v>
      </c>
      <c r="G29" s="152">
        <f t="shared" si="9"/>
        <v>29289</v>
      </c>
      <c r="H29" s="157"/>
      <c r="I29" s="152">
        <f t="shared" si="10"/>
        <v>29289</v>
      </c>
      <c r="J29" s="156" t="s">
        <v>311</v>
      </c>
      <c r="K29" s="155">
        <v>5000</v>
      </c>
      <c r="L29" s="157"/>
      <c r="M29" s="152">
        <f t="shared" si="11"/>
        <v>5000</v>
      </c>
      <c r="N29" s="157">
        <v>0</v>
      </c>
      <c r="O29" s="152">
        <f>M29+N29</f>
        <v>5000</v>
      </c>
      <c r="P29" s="157">
        <v>64</v>
      </c>
      <c r="Q29" s="152">
        <f>O29+P29</f>
        <v>5064</v>
      </c>
    </row>
    <row r="30" spans="2:17" ht="19.5" customHeight="1">
      <c r="B30" s="349" t="s">
        <v>307</v>
      </c>
      <c r="C30" s="155"/>
      <c r="D30" s="155"/>
      <c r="E30" s="152">
        <f t="shared" si="8"/>
        <v>0</v>
      </c>
      <c r="F30" s="155"/>
      <c r="G30" s="152">
        <f t="shared" si="9"/>
        <v>0</v>
      </c>
      <c r="H30" s="155"/>
      <c r="I30" s="152">
        <f t="shared" si="10"/>
        <v>0</v>
      </c>
      <c r="J30" s="156" t="s">
        <v>312</v>
      </c>
      <c r="K30" s="155"/>
      <c r="L30" s="155"/>
      <c r="M30" s="152">
        <f t="shared" si="11"/>
        <v>0</v>
      </c>
      <c r="N30" s="155"/>
      <c r="O30" s="152">
        <f>M30+N30</f>
        <v>0</v>
      </c>
      <c r="P30" s="155"/>
      <c r="Q30" s="152">
        <f>O30+P30</f>
        <v>0</v>
      </c>
    </row>
    <row r="31" spans="2:17" ht="19.5" customHeight="1">
      <c r="B31" s="349"/>
      <c r="C31" s="159"/>
      <c r="D31" s="155"/>
      <c r="E31" s="152">
        <f t="shared" si="8"/>
        <v>0</v>
      </c>
      <c r="F31" s="155"/>
      <c r="G31" s="152">
        <f t="shared" si="9"/>
        <v>0</v>
      </c>
      <c r="H31" s="155"/>
      <c r="I31" s="152">
        <f t="shared" si="10"/>
        <v>0</v>
      </c>
      <c r="J31" s="156"/>
      <c r="K31" s="155"/>
      <c r="L31" s="155"/>
      <c r="M31" s="152"/>
      <c r="N31" s="155"/>
      <c r="O31" s="152"/>
      <c r="P31" s="155"/>
      <c r="Q31" s="152"/>
    </row>
    <row r="32" spans="2:17" ht="19.5" customHeight="1" thickBot="1">
      <c r="B32" s="349"/>
      <c r="C32" s="159"/>
      <c r="D32" s="155"/>
      <c r="E32" s="152">
        <f t="shared" si="8"/>
        <v>0</v>
      </c>
      <c r="F32" s="155"/>
      <c r="G32" s="152">
        <f t="shared" si="9"/>
        <v>0</v>
      </c>
      <c r="H32" s="155"/>
      <c r="I32" s="152">
        <f t="shared" si="10"/>
        <v>0</v>
      </c>
      <c r="J32" s="156"/>
      <c r="K32" s="155"/>
      <c r="L32" s="155"/>
      <c r="M32" s="152">
        <f t="shared" si="11"/>
        <v>0</v>
      </c>
      <c r="N32" s="155"/>
      <c r="O32" s="152">
        <f>M32+N32</f>
        <v>0</v>
      </c>
      <c r="P32" s="155"/>
      <c r="Q32" s="152">
        <f>O32+P32</f>
        <v>0</v>
      </c>
    </row>
    <row r="33" spans="2:17" ht="19.5" customHeight="1" hidden="1">
      <c r="B33" s="169"/>
      <c r="C33" s="155"/>
      <c r="D33" s="159"/>
      <c r="E33" s="152">
        <f t="shared" si="8"/>
        <v>0</v>
      </c>
      <c r="F33" s="159"/>
      <c r="G33" s="152">
        <f t="shared" si="9"/>
        <v>0</v>
      </c>
      <c r="H33" s="159"/>
      <c r="I33" s="152">
        <f t="shared" si="10"/>
        <v>0</v>
      </c>
      <c r="J33" s="156"/>
      <c r="K33" s="155"/>
      <c r="L33" s="159"/>
      <c r="M33" s="152">
        <f t="shared" si="11"/>
        <v>0</v>
      </c>
      <c r="N33" s="159"/>
      <c r="O33" s="152">
        <f>M33+N33</f>
        <v>0</v>
      </c>
      <c r="P33" s="159"/>
      <c r="Q33" s="152">
        <f>O33+P33</f>
        <v>0</v>
      </c>
    </row>
    <row r="34" spans="2:17" ht="19.5" customHeight="1" hidden="1" thickBot="1">
      <c r="B34" s="166"/>
      <c r="C34" s="167"/>
      <c r="D34" s="168"/>
      <c r="E34" s="168"/>
      <c r="F34" s="168"/>
      <c r="G34" s="168"/>
      <c r="H34" s="168"/>
      <c r="I34" s="168"/>
      <c r="J34" s="160"/>
      <c r="K34" s="159"/>
      <c r="L34" s="168"/>
      <c r="M34" s="168"/>
      <c r="N34" s="168"/>
      <c r="O34" s="168"/>
      <c r="P34" s="168"/>
      <c r="Q34" s="168"/>
    </row>
    <row r="35" spans="2:17" ht="19.5" customHeight="1" thickBot="1">
      <c r="B35" s="161" t="s">
        <v>89</v>
      </c>
      <c r="C35" s="162">
        <f aca="true" t="shared" si="12" ref="C35:I35">SUM(C26:C33)</f>
        <v>15251</v>
      </c>
      <c r="D35" s="162">
        <f t="shared" si="12"/>
        <v>0</v>
      </c>
      <c r="E35" s="162">
        <f t="shared" si="12"/>
        <v>15251</v>
      </c>
      <c r="F35" s="162">
        <f t="shared" si="12"/>
        <v>15558</v>
      </c>
      <c r="G35" s="162">
        <f t="shared" si="12"/>
        <v>30809</v>
      </c>
      <c r="H35" s="162">
        <f t="shared" si="12"/>
        <v>64</v>
      </c>
      <c r="I35" s="162">
        <f t="shared" si="12"/>
        <v>30873</v>
      </c>
      <c r="J35" s="163" t="s">
        <v>90</v>
      </c>
      <c r="K35" s="162">
        <f aca="true" t="shared" si="13" ref="K35:Q35">SUM(K26:K34)</f>
        <v>15251</v>
      </c>
      <c r="L35" s="162">
        <f t="shared" si="13"/>
        <v>0</v>
      </c>
      <c r="M35" s="162">
        <f t="shared" si="13"/>
        <v>15251</v>
      </c>
      <c r="N35" s="162">
        <f t="shared" si="13"/>
        <v>15558</v>
      </c>
      <c r="O35" s="162">
        <f t="shared" si="13"/>
        <v>30809</v>
      </c>
      <c r="P35" s="162">
        <f t="shared" si="13"/>
        <v>64</v>
      </c>
      <c r="Q35" s="162">
        <f t="shared" si="13"/>
        <v>30873</v>
      </c>
    </row>
    <row r="36" spans="2:17" ht="19.5" customHeight="1" thickBot="1">
      <c r="B36" s="161" t="s">
        <v>91</v>
      </c>
      <c r="C36" s="162">
        <f aca="true" t="shared" si="14" ref="C36:I36">C21+C35</f>
        <v>281058</v>
      </c>
      <c r="D36" s="162">
        <f t="shared" si="14"/>
        <v>3575</v>
      </c>
      <c r="E36" s="162">
        <f t="shared" si="14"/>
        <v>284633</v>
      </c>
      <c r="F36" s="162">
        <f t="shared" si="14"/>
        <v>35432</v>
      </c>
      <c r="G36" s="162">
        <f t="shared" si="14"/>
        <v>320065</v>
      </c>
      <c r="H36" s="162">
        <f t="shared" si="14"/>
        <v>40267</v>
      </c>
      <c r="I36" s="162">
        <f t="shared" si="14"/>
        <v>360332</v>
      </c>
      <c r="J36" s="163" t="s">
        <v>92</v>
      </c>
      <c r="K36" s="162">
        <f aca="true" t="shared" si="15" ref="K36:Q36">K21+K35</f>
        <v>281058</v>
      </c>
      <c r="L36" s="162">
        <f t="shared" si="15"/>
        <v>3575</v>
      </c>
      <c r="M36" s="162">
        <f t="shared" si="15"/>
        <v>284633</v>
      </c>
      <c r="N36" s="162">
        <f t="shared" si="15"/>
        <v>35432</v>
      </c>
      <c r="O36" s="162">
        <f t="shared" si="15"/>
        <v>320065</v>
      </c>
      <c r="P36" s="162">
        <f t="shared" si="15"/>
        <v>40267</v>
      </c>
      <c r="Q36" s="162">
        <f t="shared" si="15"/>
        <v>360332</v>
      </c>
    </row>
  </sheetData>
  <mergeCells count="4">
    <mergeCell ref="B6:K6"/>
    <mergeCell ref="B7:K7"/>
    <mergeCell ref="B8:K8"/>
    <mergeCell ref="B23:K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workbookViewId="0" topLeftCell="A4">
      <selection activeCell="M4" sqref="M4"/>
    </sheetView>
  </sheetViews>
  <sheetFormatPr defaultColWidth="9.00390625" defaultRowHeight="12.75"/>
  <cols>
    <col min="1" max="1" width="9.125" style="144" customWidth="1"/>
    <col min="2" max="2" width="70.375" style="144" customWidth="1"/>
    <col min="3" max="3" width="10.00390625" style="144" customWidth="1"/>
    <col min="4" max="4" width="11.875" style="144" hidden="1" customWidth="1"/>
    <col min="5" max="5" width="10.00390625" style="144" hidden="1" customWidth="1"/>
    <col min="6" max="6" width="9.625" style="144" hidden="1" customWidth="1"/>
    <col min="7" max="7" width="10.00390625" style="144" hidden="1" customWidth="1"/>
    <col min="8" max="8" width="11.375" style="144" hidden="1" customWidth="1"/>
    <col min="9" max="9" width="11.00390625" style="144" hidden="1" customWidth="1"/>
    <col min="10" max="10" width="11.375" style="144" hidden="1" customWidth="1"/>
    <col min="11" max="11" width="11.00390625" style="144" hidden="1" customWidth="1"/>
    <col min="12" max="16384" width="9.125" style="144" customWidth="1"/>
  </cols>
  <sheetData>
    <row r="1" ht="22.5" customHeight="1">
      <c r="B1" s="117"/>
    </row>
    <row r="2" ht="29.25" customHeight="1">
      <c r="B2" s="117" t="s">
        <v>571</v>
      </c>
    </row>
    <row r="3" ht="29.25" customHeight="1">
      <c r="B3" s="117"/>
    </row>
    <row r="4" spans="2:11" s="171" customFormat="1" ht="85.5" customHeight="1">
      <c r="B4" s="659" t="s">
        <v>536</v>
      </c>
      <c r="C4" s="659"/>
      <c r="D4" s="660"/>
      <c r="E4" s="660"/>
      <c r="F4" s="661"/>
      <c r="G4" s="661"/>
      <c r="H4" s="170"/>
      <c r="I4" s="170"/>
      <c r="J4" s="170"/>
      <c r="K4" s="170"/>
    </row>
    <row r="5" spans="2:5" s="172" customFormat="1" ht="25.5" customHeight="1" thickBot="1">
      <c r="B5" s="657" t="s">
        <v>534</v>
      </c>
      <c r="C5" s="657"/>
      <c r="D5" s="658"/>
      <c r="E5" s="658"/>
    </row>
    <row r="6" spans="2:11" ht="85.5" customHeight="1">
      <c r="B6" s="351" t="s">
        <v>93</v>
      </c>
      <c r="C6" s="173" t="s">
        <v>84</v>
      </c>
      <c r="D6" s="173" t="s">
        <v>187</v>
      </c>
      <c r="E6" s="173" t="s">
        <v>189</v>
      </c>
      <c r="F6" s="173" t="s">
        <v>426</v>
      </c>
      <c r="G6" s="173" t="s">
        <v>189</v>
      </c>
      <c r="H6" s="173" t="s">
        <v>195</v>
      </c>
      <c r="I6" s="173" t="s">
        <v>189</v>
      </c>
      <c r="J6" s="173" t="s">
        <v>195</v>
      </c>
      <c r="K6" s="173" t="s">
        <v>189</v>
      </c>
    </row>
    <row r="7" spans="2:11" s="170" customFormat="1" ht="15">
      <c r="B7" s="352"/>
      <c r="C7" s="174"/>
      <c r="D7" s="174"/>
      <c r="E7" s="174"/>
      <c r="F7" s="174"/>
      <c r="G7" s="174"/>
      <c r="H7" s="174"/>
      <c r="I7" s="174"/>
      <c r="J7" s="174"/>
      <c r="K7" s="174"/>
    </row>
    <row r="8" spans="2:11" s="170" customFormat="1" ht="20.25" customHeight="1">
      <c r="B8" s="353" t="s">
        <v>568</v>
      </c>
      <c r="C8" s="174">
        <v>1575</v>
      </c>
      <c r="D8" s="174"/>
      <c r="E8" s="175">
        <f>C8+D8</f>
        <v>1575</v>
      </c>
      <c r="F8" s="174"/>
      <c r="G8" s="175">
        <f>E8+F8</f>
        <v>1575</v>
      </c>
      <c r="H8" s="174"/>
      <c r="I8" s="175">
        <f>G8+H8</f>
        <v>1575</v>
      </c>
      <c r="J8" s="174"/>
      <c r="K8" s="175">
        <f>I8+J8</f>
        <v>1575</v>
      </c>
    </row>
    <row r="9" spans="2:11" ht="20.25" customHeight="1">
      <c r="B9" s="353" t="s">
        <v>427</v>
      </c>
      <c r="C9" s="175">
        <v>551</v>
      </c>
      <c r="D9" s="175"/>
      <c r="E9" s="175">
        <f>C9+D9</f>
        <v>551</v>
      </c>
      <c r="F9" s="175">
        <v>8772</v>
      </c>
      <c r="G9" s="175">
        <f>E9+F9</f>
        <v>9323</v>
      </c>
      <c r="H9" s="175"/>
      <c r="I9" s="175">
        <f>G9+H9</f>
        <v>9323</v>
      </c>
      <c r="J9" s="175"/>
      <c r="K9" s="175">
        <f>I9+J9</f>
        <v>9323</v>
      </c>
    </row>
    <row r="10" spans="2:11" ht="20.25" customHeight="1">
      <c r="B10" s="353" t="s">
        <v>569</v>
      </c>
      <c r="C10" s="175">
        <v>189</v>
      </c>
      <c r="D10" s="175"/>
      <c r="E10" s="175"/>
      <c r="F10" s="175"/>
      <c r="G10" s="175"/>
      <c r="H10" s="175"/>
      <c r="I10" s="175"/>
      <c r="J10" s="175"/>
      <c r="K10" s="175"/>
    </row>
    <row r="11" spans="2:11" ht="20.25" customHeight="1" thickBot="1">
      <c r="B11" s="353" t="s">
        <v>570</v>
      </c>
      <c r="C11" s="175">
        <v>500</v>
      </c>
      <c r="D11" s="175"/>
      <c r="E11" s="175">
        <f>C11+D11</f>
        <v>500</v>
      </c>
      <c r="F11" s="175">
        <v>1275</v>
      </c>
      <c r="G11" s="175">
        <f>E11+F11</f>
        <v>1775</v>
      </c>
      <c r="H11" s="175"/>
      <c r="I11" s="175">
        <f>G11+H11</f>
        <v>1775</v>
      </c>
      <c r="J11" s="175"/>
      <c r="K11" s="175">
        <f>I11+J11</f>
        <v>1775</v>
      </c>
    </row>
    <row r="12" spans="2:11" ht="20.25" customHeight="1" thickBot="1">
      <c r="B12" s="354" t="s">
        <v>95</v>
      </c>
      <c r="C12" s="307">
        <f aca="true" t="shared" si="0" ref="C12:K12">SUM(C8:C11)</f>
        <v>2815</v>
      </c>
      <c r="D12" s="307">
        <f t="shared" si="0"/>
        <v>0</v>
      </c>
      <c r="E12" s="307">
        <f t="shared" si="0"/>
        <v>2626</v>
      </c>
      <c r="F12" s="307">
        <f t="shared" si="0"/>
        <v>10047</v>
      </c>
      <c r="G12" s="307">
        <f t="shared" si="0"/>
        <v>12673</v>
      </c>
      <c r="H12" s="307">
        <f t="shared" si="0"/>
        <v>0</v>
      </c>
      <c r="I12" s="307">
        <f t="shared" si="0"/>
        <v>12673</v>
      </c>
      <c r="J12" s="307">
        <f t="shared" si="0"/>
        <v>0</v>
      </c>
      <c r="K12" s="307">
        <f t="shared" si="0"/>
        <v>12673</v>
      </c>
    </row>
    <row r="13" spans="2:11" ht="20.25" customHeight="1" thickBot="1">
      <c r="B13" s="355" t="s">
        <v>96</v>
      </c>
      <c r="C13" s="307">
        <v>863</v>
      </c>
      <c r="D13" s="307"/>
      <c r="E13" s="307">
        <f>C13+D13</f>
        <v>863</v>
      </c>
      <c r="F13" s="307">
        <f>2097+318+96</f>
        <v>2511</v>
      </c>
      <c r="G13" s="307">
        <f>E13+F13</f>
        <v>3374</v>
      </c>
      <c r="H13" s="307"/>
      <c r="I13" s="307">
        <f>G13+H13</f>
        <v>3374</v>
      </c>
      <c r="J13" s="307"/>
      <c r="K13" s="307">
        <f>I13+J13</f>
        <v>3374</v>
      </c>
    </row>
    <row r="14" spans="2:11" ht="20.25" customHeight="1" thickBot="1">
      <c r="B14" s="309" t="s">
        <v>313</v>
      </c>
      <c r="C14" s="176">
        <f>C12+C13</f>
        <v>3678</v>
      </c>
      <c r="D14" s="176">
        <f>D12+D13</f>
        <v>0</v>
      </c>
      <c r="E14" s="176">
        <f>E12+E13</f>
        <v>3489</v>
      </c>
      <c r="F14" s="176">
        <f>F12+F13</f>
        <v>12558</v>
      </c>
      <c r="G14" s="176">
        <f>G12+G13</f>
        <v>16047</v>
      </c>
      <c r="H14" s="306"/>
      <c r="I14" s="306"/>
      <c r="J14" s="306"/>
      <c r="K14" s="306"/>
    </row>
    <row r="15" spans="2:11" ht="14.25">
      <c r="B15" s="358" t="s">
        <v>99</v>
      </c>
      <c r="C15" s="179">
        <v>300</v>
      </c>
      <c r="D15" s="179"/>
      <c r="E15" s="179">
        <f>C15+D15</f>
        <v>300</v>
      </c>
      <c r="F15" s="179"/>
      <c r="G15" s="179">
        <f>E15+F15</f>
        <v>300</v>
      </c>
      <c r="H15" s="179"/>
      <c r="I15" s="179">
        <f>G15+H15</f>
        <v>300</v>
      </c>
      <c r="J15" s="179"/>
      <c r="K15" s="179">
        <f>I15+J15</f>
        <v>300</v>
      </c>
    </row>
    <row r="16" spans="2:11" ht="14.25">
      <c r="B16" s="359" t="s">
        <v>67</v>
      </c>
      <c r="C16" s="175">
        <v>3000</v>
      </c>
      <c r="D16" s="175"/>
      <c r="E16" s="175">
        <f>C16+D16</f>
        <v>3000</v>
      </c>
      <c r="F16" s="175"/>
      <c r="G16" s="175">
        <f>E16+F16</f>
        <v>3000</v>
      </c>
      <c r="H16" s="175"/>
      <c r="I16" s="175">
        <f>G16+H16</f>
        <v>3000</v>
      </c>
      <c r="J16" s="175"/>
      <c r="K16" s="175">
        <f>I16+J16</f>
        <v>3000</v>
      </c>
    </row>
    <row r="17" spans="2:11" ht="14.25">
      <c r="B17" s="360" t="s">
        <v>315</v>
      </c>
      <c r="C17" s="180"/>
      <c r="D17" s="180"/>
      <c r="E17" s="175">
        <f>C17+D17</f>
        <v>0</v>
      </c>
      <c r="F17" s="180"/>
      <c r="G17" s="175">
        <f>E17+F17</f>
        <v>0</v>
      </c>
      <c r="H17" s="180"/>
      <c r="I17" s="180"/>
      <c r="J17" s="180"/>
      <c r="K17" s="180"/>
    </row>
    <row r="18" spans="2:11" ht="15" thickBot="1">
      <c r="B18" s="360" t="s">
        <v>184</v>
      </c>
      <c r="C18" s="180"/>
      <c r="D18" s="180"/>
      <c r="E18" s="175">
        <f>C18+D18</f>
        <v>0</v>
      </c>
      <c r="F18" s="180"/>
      <c r="G18" s="175">
        <f>E18+F18</f>
        <v>0</v>
      </c>
      <c r="H18" s="180"/>
      <c r="I18" s="180">
        <f>G18+H18</f>
        <v>0</v>
      </c>
      <c r="J18" s="180"/>
      <c r="K18" s="180">
        <f>I18+J18</f>
        <v>0</v>
      </c>
    </row>
    <row r="19" spans="2:11" ht="15.75" thickBot="1">
      <c r="B19" s="361" t="s">
        <v>90</v>
      </c>
      <c r="C19" s="176">
        <f>C14+C15+C16+C18+C17</f>
        <v>6978</v>
      </c>
      <c r="D19" s="176" t="e">
        <f>#REF!+D14+D15+D16+D18+D17</f>
        <v>#REF!</v>
      </c>
      <c r="E19" s="176" t="e">
        <f>#REF!+E14+E15+E16+E18+E17</f>
        <v>#REF!</v>
      </c>
      <c r="F19" s="176" t="e">
        <f>#REF!+F14+F15+F16+F18+F17</f>
        <v>#REF!</v>
      </c>
      <c r="G19" s="176" t="e">
        <f>#REF!+G14+G15+G16+G18+G17</f>
        <v>#REF!</v>
      </c>
      <c r="H19" s="176" t="e">
        <f>#REF!+#REF!+H15+H16+H18</f>
        <v>#REF!</v>
      </c>
      <c r="I19" s="176" t="e">
        <f>#REF!+#REF!+I15+I16+I18</f>
        <v>#REF!</v>
      </c>
      <c r="J19" s="176" t="e">
        <f>#REF!+#REF!+J15+J16+J18</f>
        <v>#REF!</v>
      </c>
      <c r="K19" s="176" t="e">
        <f>#REF!+#REF!+K15+K16+K18</f>
        <v>#REF!</v>
      </c>
    </row>
  </sheetData>
  <mergeCells count="2">
    <mergeCell ref="B5:E5"/>
    <mergeCell ref="B4:G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"/>
  <sheetViews>
    <sheetView workbookViewId="0" topLeftCell="A1">
      <selection activeCell="C12" sqref="C12"/>
    </sheetView>
  </sheetViews>
  <sheetFormatPr defaultColWidth="9.00390625" defaultRowHeight="12.75"/>
  <cols>
    <col min="1" max="1" width="9.125" style="144" customWidth="1"/>
    <col min="2" max="2" width="70.375" style="144" customWidth="1"/>
    <col min="3" max="3" width="10.00390625" style="144" customWidth="1"/>
    <col min="4" max="4" width="11.875" style="144" hidden="1" customWidth="1"/>
    <col min="5" max="5" width="10.00390625" style="144" hidden="1" customWidth="1"/>
    <col min="6" max="6" width="9.625" style="144" hidden="1" customWidth="1"/>
    <col min="7" max="7" width="10.00390625" style="144" hidden="1" customWidth="1"/>
    <col min="8" max="8" width="11.375" style="144" hidden="1" customWidth="1"/>
    <col min="9" max="9" width="11.00390625" style="144" hidden="1" customWidth="1"/>
    <col min="10" max="10" width="11.375" style="144" hidden="1" customWidth="1"/>
    <col min="11" max="11" width="11.00390625" style="144" hidden="1" customWidth="1"/>
    <col min="12" max="16384" width="9.125" style="144" customWidth="1"/>
  </cols>
  <sheetData>
    <row r="1" ht="22.5" customHeight="1">
      <c r="B1" s="117"/>
    </row>
    <row r="2" ht="29.25" customHeight="1">
      <c r="B2" s="117" t="s">
        <v>434</v>
      </c>
    </row>
    <row r="3" ht="29.25" customHeight="1">
      <c r="B3" s="117"/>
    </row>
    <row r="4" spans="2:11" s="171" customFormat="1" ht="85.5" customHeight="1">
      <c r="B4" s="659" t="s">
        <v>537</v>
      </c>
      <c r="C4" s="659"/>
      <c r="D4" s="660"/>
      <c r="E4" s="660"/>
      <c r="F4" s="661"/>
      <c r="G4" s="661"/>
      <c r="H4" s="170"/>
      <c r="I4" s="170"/>
      <c r="J4" s="170"/>
      <c r="K4" s="170"/>
    </row>
    <row r="5" spans="2:5" s="172" customFormat="1" ht="25.5" customHeight="1" thickBot="1">
      <c r="B5" s="657" t="s">
        <v>534</v>
      </c>
      <c r="C5" s="657"/>
      <c r="D5" s="658"/>
      <c r="E5" s="658"/>
    </row>
    <row r="6" spans="2:11" ht="85.5" customHeight="1">
      <c r="B6" s="351" t="s">
        <v>93</v>
      </c>
      <c r="C6" s="173" t="s">
        <v>84</v>
      </c>
      <c r="D6" s="173" t="s">
        <v>187</v>
      </c>
      <c r="E6" s="173" t="s">
        <v>189</v>
      </c>
      <c r="F6" s="173" t="s">
        <v>426</v>
      </c>
      <c r="G6" s="173" t="s">
        <v>189</v>
      </c>
      <c r="H6" s="173" t="s">
        <v>195</v>
      </c>
      <c r="I6" s="173" t="s">
        <v>189</v>
      </c>
      <c r="J6" s="173" t="s">
        <v>195</v>
      </c>
      <c r="K6" s="173" t="s">
        <v>189</v>
      </c>
    </row>
    <row r="7" spans="2:11" s="170" customFormat="1" ht="15">
      <c r="B7" s="352"/>
      <c r="C7" s="174"/>
      <c r="D7" s="174"/>
      <c r="E7" s="174"/>
      <c r="F7" s="174"/>
      <c r="G7" s="174"/>
      <c r="H7" s="174"/>
      <c r="I7" s="174"/>
      <c r="J7" s="174"/>
      <c r="K7" s="174"/>
    </row>
    <row r="8" spans="2:11" ht="20.25" customHeight="1">
      <c r="B8" s="353" t="s">
        <v>572</v>
      </c>
      <c r="C8" s="175">
        <v>1669</v>
      </c>
      <c r="D8" s="175"/>
      <c r="E8" s="175">
        <f>C8+D8</f>
        <v>1669</v>
      </c>
      <c r="F8" s="175"/>
      <c r="G8" s="175">
        <f>E8+F8</f>
        <v>1669</v>
      </c>
      <c r="H8" s="177"/>
      <c r="I8" s="175">
        <f>G8+H8</f>
        <v>1669</v>
      </c>
      <c r="J8" s="177"/>
      <c r="K8" s="175">
        <f>I8+J8</f>
        <v>1669</v>
      </c>
    </row>
    <row r="9" spans="2:11" ht="20.25" customHeight="1" thickBot="1">
      <c r="B9" s="353" t="s">
        <v>573</v>
      </c>
      <c r="C9" s="175">
        <v>315</v>
      </c>
      <c r="D9" s="175">
        <v>52524</v>
      </c>
      <c r="E9" s="175">
        <f>C9+D9</f>
        <v>52839</v>
      </c>
      <c r="F9" s="175"/>
      <c r="G9" s="175">
        <f>E9+F9</f>
        <v>52839</v>
      </c>
      <c r="H9" s="175"/>
      <c r="I9" s="175">
        <f>G9+H9</f>
        <v>52839</v>
      </c>
      <c r="J9" s="175"/>
      <c r="K9" s="175">
        <f>I9+J9</f>
        <v>52839</v>
      </c>
    </row>
    <row r="10" spans="2:11" ht="15" thickBot="1">
      <c r="B10" s="356" t="s">
        <v>97</v>
      </c>
      <c r="C10" s="308">
        <f>+C9+C8</f>
        <v>1984</v>
      </c>
      <c r="D10" s="308">
        <f>+D9+D8</f>
        <v>52524</v>
      </c>
      <c r="E10" s="308">
        <f>+E9+E8</f>
        <v>54508</v>
      </c>
      <c r="F10" s="308">
        <f>+F9+F8</f>
        <v>0</v>
      </c>
      <c r="G10" s="308">
        <f>+G9+G8</f>
        <v>54508</v>
      </c>
      <c r="H10" s="308" t="e">
        <f>#REF!+H9+#REF!+#REF!+H8</f>
        <v>#REF!</v>
      </c>
      <c r="I10" s="308" t="e">
        <f>#REF!+I9+#REF!+#REF!+I8</f>
        <v>#REF!</v>
      </c>
      <c r="J10" s="308" t="e">
        <f>#REF!+J9+#REF!+#REF!+J8</f>
        <v>#REF!</v>
      </c>
      <c r="K10" s="308" t="e">
        <f>#REF!+K9+#REF!+#REF!+K8</f>
        <v>#REF!</v>
      </c>
    </row>
    <row r="11" spans="2:11" ht="15" thickBot="1">
      <c r="B11" s="355" t="s">
        <v>98</v>
      </c>
      <c r="C11" s="307">
        <v>889</v>
      </c>
      <c r="D11" s="307"/>
      <c r="E11" s="307">
        <f>C11+D11</f>
        <v>889</v>
      </c>
      <c r="F11" s="307">
        <v>3000</v>
      </c>
      <c r="G11" s="307">
        <f>E11+F11</f>
        <v>3889</v>
      </c>
      <c r="H11" s="307">
        <v>0</v>
      </c>
      <c r="I11" s="307">
        <f>G11+H11</f>
        <v>3889</v>
      </c>
      <c r="J11" s="307">
        <v>0</v>
      </c>
      <c r="K11" s="307">
        <f>I11+J11</f>
        <v>3889</v>
      </c>
    </row>
    <row r="12" spans="2:11" ht="15.75" thickBot="1">
      <c r="B12" s="357" t="s">
        <v>314</v>
      </c>
      <c r="C12" s="178">
        <f>C10+C11</f>
        <v>2873</v>
      </c>
      <c r="D12" s="178">
        <f>D10+D11</f>
        <v>52524</v>
      </c>
      <c r="E12" s="178">
        <f>E10+E11</f>
        <v>55397</v>
      </c>
      <c r="F12" s="178">
        <f>F10+F11</f>
        <v>3000</v>
      </c>
      <c r="G12" s="178">
        <f>G10+G11</f>
        <v>58397</v>
      </c>
      <c r="H12" s="178" t="e">
        <f>#REF!+H10</f>
        <v>#REF!</v>
      </c>
      <c r="I12" s="178" t="e">
        <f>#REF!+I10</f>
        <v>#REF!</v>
      </c>
      <c r="J12" s="178" t="e">
        <f>#REF!+J10</f>
        <v>#REF!</v>
      </c>
      <c r="K12" s="178" t="e">
        <f>#REF!+K10</f>
        <v>#REF!</v>
      </c>
    </row>
  </sheetData>
  <mergeCells count="2">
    <mergeCell ref="B4:G4"/>
    <mergeCell ref="B5:E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J16" sqref="J16"/>
    </sheetView>
  </sheetViews>
  <sheetFormatPr defaultColWidth="9.00390625" defaultRowHeight="12.75"/>
  <cols>
    <col min="3" max="3" width="27.125" style="0" customWidth="1"/>
    <col min="4" max="4" width="11.75390625" style="0" customWidth="1"/>
    <col min="5" max="7" width="11.625" style="0" customWidth="1"/>
    <col min="8" max="8" width="12.25390625" style="0" customWidth="1"/>
  </cols>
  <sheetData>
    <row r="2" ht="14.25">
      <c r="A2" s="117" t="s">
        <v>543</v>
      </c>
    </row>
    <row r="5" spans="2:8" ht="12.75">
      <c r="B5" s="664" t="s">
        <v>541</v>
      </c>
      <c r="C5" s="664"/>
      <c r="D5" s="664"/>
      <c r="E5" s="664"/>
      <c r="F5" s="664"/>
      <c r="G5" s="664"/>
      <c r="H5" s="664"/>
    </row>
    <row r="6" spans="2:8" ht="12.75">
      <c r="B6" s="664"/>
      <c r="C6" s="664"/>
      <c r="D6" s="664"/>
      <c r="E6" s="664"/>
      <c r="F6" s="664"/>
      <c r="G6" s="664"/>
      <c r="H6" s="664"/>
    </row>
    <row r="9" ht="13.5" thickBot="1">
      <c r="H9" t="s">
        <v>539</v>
      </c>
    </row>
    <row r="10" spans="2:8" ht="12.75">
      <c r="B10" s="628" t="s">
        <v>267</v>
      </c>
      <c r="C10" s="662" t="s">
        <v>444</v>
      </c>
      <c r="D10" s="630" t="s">
        <v>538</v>
      </c>
      <c r="E10" s="630"/>
      <c r="F10" s="630"/>
      <c r="G10" s="630"/>
      <c r="H10" s="626" t="s">
        <v>443</v>
      </c>
    </row>
    <row r="11" spans="2:8" ht="12.75">
      <c r="B11" s="629"/>
      <c r="C11" s="663"/>
      <c r="D11" s="631"/>
      <c r="E11" s="631"/>
      <c r="F11" s="631"/>
      <c r="G11" s="631"/>
      <c r="H11" s="627"/>
    </row>
    <row r="12" spans="2:8" ht="12.75">
      <c r="B12" s="629"/>
      <c r="C12" s="663"/>
      <c r="D12" s="632"/>
      <c r="E12" s="632"/>
      <c r="F12" s="632"/>
      <c r="G12" s="632"/>
      <c r="H12" s="627"/>
    </row>
    <row r="13" spans="2:8" ht="12.75">
      <c r="B13" s="629"/>
      <c r="C13" s="663"/>
      <c r="D13" s="663" t="s">
        <v>373</v>
      </c>
      <c r="E13" s="663" t="s">
        <v>439</v>
      </c>
      <c r="F13" s="663" t="s">
        <v>440</v>
      </c>
      <c r="G13" s="663" t="s">
        <v>441</v>
      </c>
      <c r="H13" s="627"/>
    </row>
    <row r="14" spans="2:8" ht="13.5" thickBot="1">
      <c r="B14" s="629"/>
      <c r="C14" s="663"/>
      <c r="D14" s="663"/>
      <c r="E14" s="663"/>
      <c r="F14" s="663"/>
      <c r="G14" s="663"/>
      <c r="H14" s="627"/>
    </row>
    <row r="15" spans="2:8" ht="13.5" thickBot="1">
      <c r="B15" s="504">
        <v>1</v>
      </c>
      <c r="C15" s="505">
        <v>2</v>
      </c>
      <c r="D15" s="505">
        <v>3</v>
      </c>
      <c r="E15" s="505">
        <v>4</v>
      </c>
      <c r="F15" s="505">
        <v>5</v>
      </c>
      <c r="G15" s="505">
        <v>6</v>
      </c>
      <c r="H15" s="506">
        <v>7</v>
      </c>
    </row>
    <row r="16" spans="2:8" ht="24.75" customHeight="1">
      <c r="B16" s="510" t="s">
        <v>6</v>
      </c>
      <c r="C16" s="511"/>
      <c r="D16" s="235"/>
      <c r="E16" s="235"/>
      <c r="F16" s="235"/>
      <c r="G16" s="235"/>
      <c r="H16" s="512"/>
    </row>
    <row r="17" spans="2:8" ht="24.75" customHeight="1">
      <c r="B17" s="513" t="s">
        <v>13</v>
      </c>
      <c r="C17" s="514"/>
      <c r="D17" s="236"/>
      <c r="E17" s="236"/>
      <c r="F17" s="236"/>
      <c r="G17" s="236"/>
      <c r="H17" s="515"/>
    </row>
    <row r="18" spans="2:8" ht="24.75" customHeight="1">
      <c r="B18" s="513" t="s">
        <v>52</v>
      </c>
      <c r="C18" s="514"/>
      <c r="D18" s="236"/>
      <c r="E18" s="236"/>
      <c r="F18" s="236"/>
      <c r="G18" s="236"/>
      <c r="H18" s="515"/>
    </row>
    <row r="19" spans="2:8" ht="24.75" customHeight="1">
      <c r="B19" s="513" t="s">
        <v>53</v>
      </c>
      <c r="C19" s="516"/>
      <c r="D19" s="236"/>
      <c r="E19" s="236"/>
      <c r="F19" s="236"/>
      <c r="G19" s="236"/>
      <c r="H19" s="515"/>
    </row>
    <row r="20" spans="2:8" ht="24.75" customHeight="1" thickBot="1">
      <c r="B20" s="517" t="s">
        <v>54</v>
      </c>
      <c r="C20" s="518"/>
      <c r="D20" s="238"/>
      <c r="E20" s="238"/>
      <c r="F20" s="238"/>
      <c r="G20" s="238"/>
      <c r="H20" s="519"/>
    </row>
    <row r="21" spans="2:8" s="250" customFormat="1" ht="24.75" customHeight="1" thickBot="1">
      <c r="B21" s="508" t="s">
        <v>55</v>
      </c>
      <c r="C21" s="507" t="s">
        <v>540</v>
      </c>
      <c r="D21" s="557">
        <v>0</v>
      </c>
      <c r="E21" s="557">
        <v>0</v>
      </c>
      <c r="F21" s="557">
        <v>0</v>
      </c>
      <c r="G21" s="557">
        <v>0</v>
      </c>
      <c r="H21" s="558">
        <v>0</v>
      </c>
    </row>
    <row r="22" ht="12.75">
      <c r="C22" s="488"/>
    </row>
    <row r="23" s="250" customFormat="1" ht="12.75">
      <c r="C23" s="489"/>
    </row>
    <row r="24" s="250" customFormat="1" ht="12.75">
      <c r="C24" s="489"/>
    </row>
    <row r="25" s="250" customFormat="1" ht="12.75">
      <c r="C25" s="490"/>
    </row>
    <row r="33" s="250" customFormat="1" ht="12.75">
      <c r="C33" s="490"/>
    </row>
  </sheetData>
  <mergeCells count="9">
    <mergeCell ref="C10:C14"/>
    <mergeCell ref="B5:H6"/>
    <mergeCell ref="H10:H14"/>
    <mergeCell ref="B10:B14"/>
    <mergeCell ref="D10:G12"/>
    <mergeCell ref="D13:D14"/>
    <mergeCell ref="E13:E14"/>
    <mergeCell ref="F13:F14"/>
    <mergeCell ref="G13:G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4"/>
  <sheetViews>
    <sheetView workbookViewId="0" topLeftCell="A1">
      <selection activeCell="D17" sqref="D17:D19"/>
    </sheetView>
  </sheetViews>
  <sheetFormatPr defaultColWidth="9.00390625" defaultRowHeight="12.75"/>
  <cols>
    <col min="3" max="3" width="61.375" style="0" customWidth="1"/>
    <col min="4" max="4" width="34.875" style="0" customWidth="1"/>
    <col min="5" max="5" width="11.625" style="0" customWidth="1"/>
    <col min="6" max="6" width="12.25390625" style="0" customWidth="1"/>
  </cols>
  <sheetData>
    <row r="3" ht="14.25">
      <c r="B3" s="117" t="s">
        <v>544</v>
      </c>
    </row>
    <row r="6" spans="2:7" ht="35.25" customHeight="1">
      <c r="B6" s="664" t="s">
        <v>542</v>
      </c>
      <c r="C6" s="661"/>
      <c r="D6" s="661"/>
      <c r="E6" s="509"/>
      <c r="F6" s="509"/>
      <c r="G6" s="509"/>
    </row>
    <row r="7" spans="3:7" ht="12.75">
      <c r="C7" s="509"/>
      <c r="D7" s="509"/>
      <c r="E7" s="509"/>
      <c r="F7" s="509"/>
      <c r="G7" s="509"/>
    </row>
    <row r="10" ht="13.5" thickBot="1">
      <c r="D10" s="41" t="s">
        <v>539</v>
      </c>
    </row>
    <row r="11" spans="2:6" ht="12.75">
      <c r="B11" s="628" t="s">
        <v>267</v>
      </c>
      <c r="C11" s="662" t="s">
        <v>545</v>
      </c>
      <c r="D11" s="621" t="s">
        <v>547</v>
      </c>
      <c r="E11" s="520"/>
      <c r="F11" s="520"/>
    </row>
    <row r="12" spans="2:6" ht="12.75">
      <c r="B12" s="629"/>
      <c r="C12" s="663"/>
      <c r="D12" s="622"/>
      <c r="E12" s="520"/>
      <c r="F12" s="520"/>
    </row>
    <row r="13" spans="2:6" ht="12.75">
      <c r="B13" s="629"/>
      <c r="C13" s="663"/>
      <c r="D13" s="622"/>
      <c r="E13" s="520"/>
      <c r="F13" s="520"/>
    </row>
    <row r="14" spans="2:6" ht="12.75">
      <c r="B14" s="629"/>
      <c r="C14" s="663"/>
      <c r="D14" s="622"/>
      <c r="E14" s="520"/>
      <c r="F14" s="520"/>
    </row>
    <row r="15" spans="2:6" ht="13.5" thickBot="1">
      <c r="B15" s="629"/>
      <c r="C15" s="663"/>
      <c r="D15" s="622"/>
      <c r="E15" s="520"/>
      <c r="F15" s="520"/>
    </row>
    <row r="16" spans="2:6" ht="13.5" thickBot="1">
      <c r="B16" s="504">
        <v>1</v>
      </c>
      <c r="C16" s="505">
        <v>2</v>
      </c>
      <c r="D16" s="503">
        <v>3</v>
      </c>
      <c r="E16" s="42"/>
      <c r="F16" s="33"/>
    </row>
    <row r="17" spans="2:4" ht="19.5" customHeight="1">
      <c r="B17" s="521" t="s">
        <v>6</v>
      </c>
      <c r="C17" s="511" t="s">
        <v>18</v>
      </c>
      <c r="D17" s="542">
        <v>45500</v>
      </c>
    </row>
    <row r="18" spans="2:4" ht="19.5" customHeight="1">
      <c r="B18" s="522" t="s">
        <v>13</v>
      </c>
      <c r="C18" s="514" t="s">
        <v>445</v>
      </c>
      <c r="D18" s="543"/>
    </row>
    <row r="19" spans="2:4" ht="19.5" customHeight="1">
      <c r="B19" s="522" t="s">
        <v>52</v>
      </c>
      <c r="C19" s="514" t="s">
        <v>446</v>
      </c>
      <c r="D19" s="543">
        <v>510</v>
      </c>
    </row>
    <row r="20" spans="2:4" ht="30" customHeight="1">
      <c r="B20" s="522" t="s">
        <v>53</v>
      </c>
      <c r="C20" s="516" t="s">
        <v>447</v>
      </c>
      <c r="D20" s="543"/>
    </row>
    <row r="21" spans="2:4" ht="19.5" customHeight="1">
      <c r="B21" s="522" t="s">
        <v>54</v>
      </c>
      <c r="C21" s="514" t="s">
        <v>448</v>
      </c>
      <c r="D21" s="543"/>
    </row>
    <row r="22" spans="2:4" ht="19.5" customHeight="1">
      <c r="B22" s="522" t="s">
        <v>55</v>
      </c>
      <c r="C22" s="516" t="s">
        <v>449</v>
      </c>
      <c r="D22" s="543"/>
    </row>
    <row r="23" spans="2:4" ht="19.5" customHeight="1">
      <c r="B23" s="522" t="s">
        <v>57</v>
      </c>
      <c r="C23" s="516" t="s">
        <v>450</v>
      </c>
      <c r="D23" s="543"/>
    </row>
    <row r="24" spans="2:4" s="250" customFormat="1" ht="19.5" customHeight="1" thickBot="1">
      <c r="B24" s="523" t="s">
        <v>59</v>
      </c>
      <c r="C24" s="524" t="s">
        <v>546</v>
      </c>
      <c r="D24" s="544">
        <f>D17+D18+D19+D20+D21+D22+D23</f>
        <v>46010</v>
      </c>
    </row>
    <row r="25" s="250" customFormat="1" ht="12.75">
      <c r="C25" s="489"/>
    </row>
    <row r="26" spans="2:3" s="250" customFormat="1" ht="12.75">
      <c r="B26" s="525" t="s">
        <v>548</v>
      </c>
      <c r="C26" s="490"/>
    </row>
    <row r="34" s="250" customFormat="1" ht="12.75">
      <c r="C34" s="490"/>
    </row>
  </sheetData>
  <mergeCells count="4">
    <mergeCell ref="D11:D15"/>
    <mergeCell ref="B11:B15"/>
    <mergeCell ref="C11:C15"/>
    <mergeCell ref="B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34"/>
  <sheetViews>
    <sheetView workbookViewId="0" topLeftCell="A4">
      <selection activeCell="D24" sqref="D24"/>
    </sheetView>
  </sheetViews>
  <sheetFormatPr defaultColWidth="9.00390625" defaultRowHeight="12.75"/>
  <cols>
    <col min="3" max="3" width="61.375" style="0" customWidth="1"/>
    <col min="4" max="4" width="34.875" style="0" customWidth="1"/>
    <col min="5" max="5" width="11.625" style="0" customWidth="1"/>
    <col min="6" max="6" width="12.25390625" style="0" customWidth="1"/>
  </cols>
  <sheetData>
    <row r="3" ht="14.25">
      <c r="B3" s="117" t="s">
        <v>549</v>
      </c>
    </row>
    <row r="6" spans="2:7" ht="12.75">
      <c r="B6" s="664" t="s">
        <v>550</v>
      </c>
      <c r="C6" s="623"/>
      <c r="D6" s="623"/>
      <c r="E6" s="509"/>
      <c r="F6" s="509"/>
      <c r="G6" s="509"/>
    </row>
    <row r="7" spans="3:7" ht="12.75">
      <c r="C7" s="509"/>
      <c r="D7" s="509"/>
      <c r="E7" s="509"/>
      <c r="F7" s="509"/>
      <c r="G7" s="509"/>
    </row>
    <row r="10" ht="13.5" thickBot="1">
      <c r="D10" s="41" t="s">
        <v>539</v>
      </c>
    </row>
    <row r="11" spans="2:6" ht="12.75">
      <c r="B11" s="628" t="s">
        <v>267</v>
      </c>
      <c r="C11" s="662" t="s">
        <v>552</v>
      </c>
      <c r="D11" s="621" t="s">
        <v>553</v>
      </c>
      <c r="E11" s="520"/>
      <c r="F11" s="520"/>
    </row>
    <row r="12" spans="2:6" ht="12.75">
      <c r="B12" s="629"/>
      <c r="C12" s="663"/>
      <c r="D12" s="622"/>
      <c r="E12" s="520"/>
      <c r="F12" s="520"/>
    </row>
    <row r="13" spans="2:6" ht="12.75">
      <c r="B13" s="629"/>
      <c r="C13" s="663"/>
      <c r="D13" s="622"/>
      <c r="E13" s="520"/>
      <c r="F13" s="520"/>
    </row>
    <row r="14" spans="2:6" ht="12.75">
      <c r="B14" s="629"/>
      <c r="C14" s="663"/>
      <c r="D14" s="622"/>
      <c r="E14" s="520"/>
      <c r="F14" s="520"/>
    </row>
    <row r="15" spans="2:6" ht="13.5" thickBot="1">
      <c r="B15" s="629"/>
      <c r="C15" s="663"/>
      <c r="D15" s="622"/>
      <c r="E15" s="520"/>
      <c r="F15" s="520"/>
    </row>
    <row r="16" spans="2:6" ht="13.5" thickBot="1">
      <c r="B16" s="504">
        <v>1</v>
      </c>
      <c r="C16" s="505">
        <v>2</v>
      </c>
      <c r="D16" s="503">
        <v>3</v>
      </c>
      <c r="E16" s="42"/>
      <c r="F16" s="33"/>
    </row>
    <row r="17" spans="2:4" ht="19.5" customHeight="1">
      <c r="B17" s="521" t="s">
        <v>6</v>
      </c>
      <c r="C17" s="511"/>
      <c r="D17" s="512"/>
    </row>
    <row r="18" spans="2:4" ht="19.5" customHeight="1">
      <c r="B18" s="522" t="s">
        <v>13</v>
      </c>
      <c r="C18" s="514"/>
      <c r="D18" s="515"/>
    </row>
    <row r="19" spans="2:4" ht="19.5" customHeight="1">
      <c r="B19" s="522" t="s">
        <v>52</v>
      </c>
      <c r="C19" s="514"/>
      <c r="D19" s="515"/>
    </row>
    <row r="20" spans="2:4" ht="30" customHeight="1">
      <c r="B20" s="522" t="s">
        <v>53</v>
      </c>
      <c r="C20" s="516"/>
      <c r="D20" s="515"/>
    </row>
    <row r="21" spans="2:4" ht="19.5" customHeight="1">
      <c r="B21" s="522" t="s">
        <v>54</v>
      </c>
      <c r="C21" s="514"/>
      <c r="D21" s="515"/>
    </row>
    <row r="22" spans="2:4" ht="19.5" customHeight="1">
      <c r="B22" s="522" t="s">
        <v>55</v>
      </c>
      <c r="C22" s="516"/>
      <c r="D22" s="515"/>
    </row>
    <row r="23" spans="2:4" ht="19.5" customHeight="1">
      <c r="B23" s="522" t="s">
        <v>57</v>
      </c>
      <c r="C23" s="516"/>
      <c r="D23" s="515"/>
    </row>
    <row r="24" spans="2:4" s="250" customFormat="1" ht="19.5" customHeight="1" thickBot="1">
      <c r="B24" s="523" t="s">
        <v>59</v>
      </c>
      <c r="C24" s="524" t="s">
        <v>551</v>
      </c>
      <c r="D24" s="556">
        <v>0</v>
      </c>
    </row>
    <row r="25" s="250" customFormat="1" ht="12.75">
      <c r="C25" s="489"/>
    </row>
    <row r="26" spans="2:3" s="250" customFormat="1" ht="12.75">
      <c r="B26" s="525"/>
      <c r="C26" s="490"/>
    </row>
    <row r="34" s="250" customFormat="1" ht="12.75">
      <c r="C34" s="490"/>
    </row>
  </sheetData>
  <mergeCells count="4">
    <mergeCell ref="B11:B15"/>
    <mergeCell ref="C11:C15"/>
    <mergeCell ref="D11:D15"/>
    <mergeCell ref="B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58"/>
  <sheetViews>
    <sheetView workbookViewId="0" topLeftCell="A1">
      <selection activeCell="B2" sqref="B2:H2"/>
    </sheetView>
  </sheetViews>
  <sheetFormatPr defaultColWidth="9.00390625" defaultRowHeight="12.75"/>
  <cols>
    <col min="6" max="6" width="11.75390625" style="0" customWidth="1"/>
    <col min="9" max="9" width="12.25390625" style="0" customWidth="1"/>
    <col min="10" max="10" width="13.125" style="0" customWidth="1"/>
    <col min="11" max="11" width="5.625" style="0" customWidth="1"/>
  </cols>
  <sheetData>
    <row r="2" spans="2:9" ht="14.25">
      <c r="B2" s="671" t="s">
        <v>554</v>
      </c>
      <c r="C2" s="671"/>
      <c r="D2" s="623"/>
      <c r="E2" s="623"/>
      <c r="F2" s="623"/>
      <c r="G2" s="623"/>
      <c r="H2" s="623"/>
      <c r="I2" s="42"/>
    </row>
    <row r="5" ht="12.75">
      <c r="B5" s="250" t="s">
        <v>249</v>
      </c>
    </row>
    <row r="6" ht="12.75">
      <c r="B6" s="250" t="s">
        <v>250</v>
      </c>
    </row>
    <row r="10" spans="2:10" ht="12.75">
      <c r="B10" s="34"/>
      <c r="C10" s="34"/>
      <c r="D10" s="34"/>
      <c r="E10" s="34"/>
      <c r="F10" s="34"/>
      <c r="G10" s="34"/>
      <c r="H10" s="34"/>
      <c r="I10" s="34"/>
      <c r="J10" s="34"/>
    </row>
    <row r="11" spans="2:10" ht="12.75">
      <c r="B11" s="34" t="s">
        <v>252</v>
      </c>
      <c r="C11" s="34"/>
      <c r="D11" s="34"/>
      <c r="E11" s="34"/>
      <c r="F11" s="34"/>
      <c r="G11" s="34"/>
      <c r="H11" s="34"/>
      <c r="I11" s="34"/>
      <c r="J11" s="34"/>
    </row>
    <row r="12" spans="2:10" ht="13.5" thickBot="1">
      <c r="B12" s="239"/>
      <c r="C12" s="239"/>
      <c r="D12" s="239"/>
      <c r="E12" s="239"/>
      <c r="F12" s="239"/>
      <c r="G12" s="239"/>
      <c r="H12" s="239"/>
      <c r="I12" s="239"/>
      <c r="J12" s="239"/>
    </row>
    <row r="13" spans="2:10" s="250" customFormat="1" ht="13.5" thickBot="1">
      <c r="B13" s="613" t="s">
        <v>251</v>
      </c>
      <c r="C13" s="614"/>
      <c r="D13" s="614"/>
      <c r="E13" s="614"/>
      <c r="F13" s="614"/>
      <c r="G13" s="485" t="s">
        <v>373</v>
      </c>
      <c r="H13" s="485" t="s">
        <v>439</v>
      </c>
      <c r="I13" s="485" t="s">
        <v>556</v>
      </c>
      <c r="J13" s="258" t="s">
        <v>162</v>
      </c>
    </row>
    <row r="14" spans="2:10" ht="12.75">
      <c r="B14" s="618" t="s">
        <v>253</v>
      </c>
      <c r="C14" s="619"/>
      <c r="D14" s="619"/>
      <c r="E14" s="619"/>
      <c r="F14" s="619"/>
      <c r="G14" s="261"/>
      <c r="H14" s="261"/>
      <c r="I14" s="261"/>
      <c r="J14" s="261">
        <f aca="true" t="shared" si="0" ref="J14:J19">G14+H14</f>
        <v>0</v>
      </c>
    </row>
    <row r="15" spans="2:10" ht="12.75">
      <c r="B15" s="612" t="s">
        <v>254</v>
      </c>
      <c r="C15" s="665"/>
      <c r="D15" s="665"/>
      <c r="E15" s="665"/>
      <c r="F15" s="665"/>
      <c r="G15" s="262"/>
      <c r="H15" s="262"/>
      <c r="I15" s="262"/>
      <c r="J15" s="262">
        <f t="shared" si="0"/>
        <v>0</v>
      </c>
    </row>
    <row r="16" spans="2:10" ht="12.75">
      <c r="B16" s="612" t="s">
        <v>255</v>
      </c>
      <c r="C16" s="665"/>
      <c r="D16" s="665"/>
      <c r="E16" s="665"/>
      <c r="F16" s="665"/>
      <c r="G16" s="262"/>
      <c r="H16" s="262"/>
      <c r="I16" s="262"/>
      <c r="J16" s="262">
        <f t="shared" si="0"/>
        <v>0</v>
      </c>
    </row>
    <row r="17" spans="2:10" ht="12.75">
      <c r="B17" s="612" t="s">
        <v>256</v>
      </c>
      <c r="C17" s="665"/>
      <c r="D17" s="665"/>
      <c r="E17" s="665"/>
      <c r="F17" s="665"/>
      <c r="G17" s="262"/>
      <c r="H17" s="262"/>
      <c r="I17" s="262"/>
      <c r="J17" s="262">
        <f t="shared" si="0"/>
        <v>0</v>
      </c>
    </row>
    <row r="18" spans="2:10" ht="12.75">
      <c r="B18" s="612" t="s">
        <v>257</v>
      </c>
      <c r="C18" s="665"/>
      <c r="D18" s="665"/>
      <c r="E18" s="665"/>
      <c r="F18" s="665"/>
      <c r="G18" s="262"/>
      <c r="H18" s="262"/>
      <c r="I18" s="262"/>
      <c r="J18" s="262">
        <f t="shared" si="0"/>
        <v>0</v>
      </c>
    </row>
    <row r="19" spans="2:10" ht="13.5" thickBot="1">
      <c r="B19" s="667" t="s">
        <v>258</v>
      </c>
      <c r="C19" s="668"/>
      <c r="D19" s="668"/>
      <c r="E19" s="668"/>
      <c r="F19" s="668"/>
      <c r="G19" s="263"/>
      <c r="H19" s="263"/>
      <c r="I19" s="263"/>
      <c r="J19" s="263">
        <f t="shared" si="0"/>
        <v>0</v>
      </c>
    </row>
    <row r="20" spans="2:10" s="250" customFormat="1" ht="13.5" thickBot="1">
      <c r="B20" s="613" t="s">
        <v>259</v>
      </c>
      <c r="C20" s="614"/>
      <c r="D20" s="614"/>
      <c r="E20" s="614"/>
      <c r="F20" s="614"/>
      <c r="G20" s="264">
        <f>SUM(G14:G19)</f>
        <v>0</v>
      </c>
      <c r="H20" s="264">
        <f>SUM(H14:H19)</f>
        <v>0</v>
      </c>
      <c r="I20" s="264"/>
      <c r="J20" s="264">
        <f>SUM(J14:J19)</f>
        <v>0</v>
      </c>
    </row>
    <row r="22" ht="13.5" thickBot="1"/>
    <row r="23" spans="2:10" s="250" customFormat="1" ht="13.5" thickBot="1">
      <c r="B23" s="613" t="s">
        <v>260</v>
      </c>
      <c r="C23" s="614"/>
      <c r="D23" s="614"/>
      <c r="E23" s="614"/>
      <c r="F23" s="670"/>
      <c r="G23" s="485" t="s">
        <v>373</v>
      </c>
      <c r="H23" s="485" t="s">
        <v>439</v>
      </c>
      <c r="I23" s="485" t="s">
        <v>556</v>
      </c>
      <c r="J23" s="258" t="s">
        <v>162</v>
      </c>
    </row>
    <row r="24" spans="2:10" ht="12.75">
      <c r="B24" s="618" t="s">
        <v>261</v>
      </c>
      <c r="C24" s="619"/>
      <c r="D24" s="619"/>
      <c r="E24" s="619"/>
      <c r="F24" s="620"/>
      <c r="G24" s="260"/>
      <c r="H24" s="260"/>
      <c r="I24" s="260"/>
      <c r="J24" s="260">
        <f>G24+H24</f>
        <v>0</v>
      </c>
    </row>
    <row r="25" spans="2:10" ht="12.75">
      <c r="B25" s="612" t="s">
        <v>262</v>
      </c>
      <c r="C25" s="665"/>
      <c r="D25" s="665"/>
      <c r="E25" s="665"/>
      <c r="F25" s="666"/>
      <c r="G25" s="233"/>
      <c r="H25" s="233"/>
      <c r="I25" s="233"/>
      <c r="J25" s="233">
        <f>G25+H25</f>
        <v>0</v>
      </c>
    </row>
    <row r="26" spans="2:10" ht="12.75">
      <c r="B26" s="612" t="s">
        <v>263</v>
      </c>
      <c r="C26" s="665"/>
      <c r="D26" s="665"/>
      <c r="E26" s="665"/>
      <c r="F26" s="666"/>
      <c r="G26" s="233"/>
      <c r="H26" s="233"/>
      <c r="I26" s="233"/>
      <c r="J26" s="233">
        <f>G26+H26</f>
        <v>0</v>
      </c>
    </row>
    <row r="27" spans="2:10" ht="13.5" thickBot="1">
      <c r="B27" s="667" t="s">
        <v>264</v>
      </c>
      <c r="C27" s="668"/>
      <c r="D27" s="668"/>
      <c r="E27" s="668"/>
      <c r="F27" s="669"/>
      <c r="G27" s="233"/>
      <c r="H27" s="233"/>
      <c r="I27" s="233"/>
      <c r="J27" s="233">
        <f>G27+H27</f>
        <v>0</v>
      </c>
    </row>
    <row r="28" spans="2:10" s="250" customFormat="1" ht="13.5" thickBot="1">
      <c r="B28" s="613" t="s">
        <v>94</v>
      </c>
      <c r="C28" s="614"/>
      <c r="D28" s="614"/>
      <c r="E28" s="614"/>
      <c r="F28" s="614"/>
      <c r="G28" s="258">
        <f>G24+G25+G26+G27</f>
        <v>0</v>
      </c>
      <c r="H28" s="258">
        <f>H24+H25+H26+H27</f>
        <v>0</v>
      </c>
      <c r="I28" s="258"/>
      <c r="J28" s="258">
        <f>J24+J25+J26+J27</f>
        <v>0</v>
      </c>
    </row>
    <row r="33" spans="2:10" ht="12.75">
      <c r="B33" s="34" t="s">
        <v>252</v>
      </c>
      <c r="C33" s="34"/>
      <c r="D33" s="34"/>
      <c r="E33" s="34"/>
      <c r="F33" s="34"/>
      <c r="G33" s="34"/>
      <c r="H33" s="34"/>
      <c r="I33" s="34"/>
      <c r="J33" s="34"/>
    </row>
    <row r="34" spans="2:10" ht="13.5" thickBot="1">
      <c r="B34" s="239"/>
      <c r="C34" s="239"/>
      <c r="D34" s="239"/>
      <c r="E34" s="239"/>
      <c r="F34" s="239"/>
      <c r="G34" s="239"/>
      <c r="H34" s="239"/>
      <c r="I34" s="239"/>
      <c r="J34" s="239"/>
    </row>
    <row r="35" spans="2:10" s="250" customFormat="1" ht="13.5" thickBot="1">
      <c r="B35" s="613" t="s">
        <v>251</v>
      </c>
      <c r="C35" s="614"/>
      <c r="D35" s="614"/>
      <c r="E35" s="614"/>
      <c r="F35" s="614"/>
      <c r="G35" s="485" t="s">
        <v>373</v>
      </c>
      <c r="H35" s="485" t="s">
        <v>439</v>
      </c>
      <c r="I35" s="485" t="s">
        <v>556</v>
      </c>
      <c r="J35" s="258" t="s">
        <v>162</v>
      </c>
    </row>
    <row r="36" spans="2:10" ht="12.75">
      <c r="B36" s="618" t="s">
        <v>253</v>
      </c>
      <c r="C36" s="619"/>
      <c r="D36" s="619"/>
      <c r="E36" s="619"/>
      <c r="F36" s="619"/>
      <c r="G36" s="260"/>
      <c r="H36" s="260"/>
      <c r="I36" s="260"/>
      <c r="J36" s="260">
        <f aca="true" t="shared" si="1" ref="J36:J41">G36+H36</f>
        <v>0</v>
      </c>
    </row>
    <row r="37" spans="2:10" ht="12.75">
      <c r="B37" s="612" t="s">
        <v>254</v>
      </c>
      <c r="C37" s="665"/>
      <c r="D37" s="665"/>
      <c r="E37" s="665"/>
      <c r="F37" s="665"/>
      <c r="G37" s="233"/>
      <c r="H37" s="233"/>
      <c r="I37" s="233"/>
      <c r="J37" s="233">
        <f t="shared" si="1"/>
        <v>0</v>
      </c>
    </row>
    <row r="38" spans="2:10" ht="12.75">
      <c r="B38" s="612" t="s">
        <v>255</v>
      </c>
      <c r="C38" s="665"/>
      <c r="D38" s="665"/>
      <c r="E38" s="665"/>
      <c r="F38" s="665"/>
      <c r="G38" s="233"/>
      <c r="H38" s="233"/>
      <c r="I38" s="233"/>
      <c r="J38" s="233">
        <f t="shared" si="1"/>
        <v>0</v>
      </c>
    </row>
    <row r="39" spans="2:10" ht="12.75">
      <c r="B39" s="612" t="s">
        <v>256</v>
      </c>
      <c r="C39" s="665"/>
      <c r="D39" s="665"/>
      <c r="E39" s="665"/>
      <c r="F39" s="665"/>
      <c r="G39" s="233"/>
      <c r="H39" s="233"/>
      <c r="I39" s="233"/>
      <c r="J39" s="233">
        <f t="shared" si="1"/>
        <v>0</v>
      </c>
    </row>
    <row r="40" spans="2:10" ht="12.75">
      <c r="B40" s="612" t="s">
        <v>257</v>
      </c>
      <c r="C40" s="665"/>
      <c r="D40" s="665"/>
      <c r="E40" s="665"/>
      <c r="F40" s="665"/>
      <c r="G40" s="233"/>
      <c r="H40" s="233"/>
      <c r="I40" s="233"/>
      <c r="J40" s="233">
        <f t="shared" si="1"/>
        <v>0</v>
      </c>
    </row>
    <row r="41" spans="2:10" ht="13.5" thickBot="1">
      <c r="B41" s="667" t="s">
        <v>258</v>
      </c>
      <c r="C41" s="668"/>
      <c r="D41" s="668"/>
      <c r="E41" s="668"/>
      <c r="F41" s="668"/>
      <c r="G41" s="234"/>
      <c r="H41" s="234"/>
      <c r="I41" s="234"/>
      <c r="J41" s="234">
        <f t="shared" si="1"/>
        <v>0</v>
      </c>
    </row>
    <row r="42" spans="2:10" s="250" customFormat="1" ht="13.5" thickBot="1">
      <c r="B42" s="613" t="s">
        <v>259</v>
      </c>
      <c r="C42" s="614"/>
      <c r="D42" s="614"/>
      <c r="E42" s="614"/>
      <c r="F42" s="614"/>
      <c r="G42" s="259">
        <f>SUM(G36:G41)</f>
        <v>0</v>
      </c>
      <c r="H42" s="259">
        <f>SUM(H36:H41)</f>
        <v>0</v>
      </c>
      <c r="I42" s="259"/>
      <c r="J42" s="259">
        <f>SUM(J36:J41)</f>
        <v>0</v>
      </c>
    </row>
    <row r="44" ht="13.5" thickBot="1"/>
    <row r="45" spans="2:10" s="250" customFormat="1" ht="13.5" thickBot="1">
      <c r="B45" s="613" t="s">
        <v>260</v>
      </c>
      <c r="C45" s="614"/>
      <c r="D45" s="614"/>
      <c r="E45" s="614"/>
      <c r="F45" s="670"/>
      <c r="G45" s="485" t="s">
        <v>373</v>
      </c>
      <c r="H45" s="485" t="s">
        <v>439</v>
      </c>
      <c r="I45" s="485" t="s">
        <v>556</v>
      </c>
      <c r="J45" s="258" t="s">
        <v>162</v>
      </c>
    </row>
    <row r="46" spans="2:10" ht="12.75">
      <c r="B46" s="618" t="s">
        <v>261</v>
      </c>
      <c r="C46" s="619"/>
      <c r="D46" s="619"/>
      <c r="E46" s="619"/>
      <c r="F46" s="620"/>
      <c r="G46" s="260"/>
      <c r="H46" s="260"/>
      <c r="I46" s="260"/>
      <c r="J46" s="260">
        <f>G46+H46</f>
        <v>0</v>
      </c>
    </row>
    <row r="47" spans="2:10" ht="12.75">
      <c r="B47" s="612" t="s">
        <v>262</v>
      </c>
      <c r="C47" s="665"/>
      <c r="D47" s="665"/>
      <c r="E47" s="665"/>
      <c r="F47" s="666"/>
      <c r="G47" s="233"/>
      <c r="H47" s="233"/>
      <c r="I47" s="233"/>
      <c r="J47" s="233">
        <f>G47+H47</f>
        <v>0</v>
      </c>
    </row>
    <row r="48" spans="2:10" ht="12.75">
      <c r="B48" s="612" t="s">
        <v>263</v>
      </c>
      <c r="C48" s="665"/>
      <c r="D48" s="665"/>
      <c r="E48" s="665"/>
      <c r="F48" s="666"/>
      <c r="G48" s="233"/>
      <c r="H48" s="233"/>
      <c r="I48" s="233"/>
      <c r="J48" s="233">
        <f>G48+H48</f>
        <v>0</v>
      </c>
    </row>
    <row r="49" spans="2:10" ht="13.5" thickBot="1">
      <c r="B49" s="667" t="s">
        <v>264</v>
      </c>
      <c r="C49" s="668"/>
      <c r="D49" s="668"/>
      <c r="E49" s="668"/>
      <c r="F49" s="669"/>
      <c r="G49" s="233"/>
      <c r="H49" s="233"/>
      <c r="I49" s="233"/>
      <c r="J49" s="233">
        <f>G49+H49</f>
        <v>0</v>
      </c>
    </row>
    <row r="50" spans="2:10" s="250" customFormat="1" ht="13.5" thickBot="1">
      <c r="B50" s="613" t="s">
        <v>94</v>
      </c>
      <c r="C50" s="614"/>
      <c r="D50" s="614"/>
      <c r="E50" s="614"/>
      <c r="F50" s="614"/>
      <c r="G50" s="258">
        <f>SUM(G46:G49)</f>
        <v>0</v>
      </c>
      <c r="H50" s="258">
        <f>SUM(H46:H49)</f>
        <v>0</v>
      </c>
      <c r="I50" s="258"/>
      <c r="J50" s="258">
        <f>SUM(J46:J49)</f>
        <v>0</v>
      </c>
    </row>
    <row r="53" ht="12.75">
      <c r="B53" s="250" t="s">
        <v>555</v>
      </c>
    </row>
    <row r="55" ht="13.5" thickBot="1"/>
    <row r="56" spans="2:11" ht="13.5" thickBot="1">
      <c r="B56" s="615" t="s">
        <v>265</v>
      </c>
      <c r="C56" s="615"/>
      <c r="D56" s="615"/>
      <c r="E56" s="615"/>
      <c r="F56" s="615"/>
      <c r="G56" s="615"/>
      <c r="H56" s="615"/>
      <c r="I56" s="485"/>
      <c r="J56" s="624" t="s">
        <v>266</v>
      </c>
      <c r="K56" s="624"/>
    </row>
    <row r="57" spans="2:11" ht="13.5" thickBot="1">
      <c r="B57" s="616"/>
      <c r="C57" s="616"/>
      <c r="D57" s="616"/>
      <c r="E57" s="616"/>
      <c r="F57" s="616"/>
      <c r="G57" s="616"/>
      <c r="H57" s="616"/>
      <c r="I57" s="486"/>
      <c r="J57" s="617"/>
      <c r="K57" s="617"/>
    </row>
    <row r="58" spans="2:11" s="250" customFormat="1" ht="13.5" thickBot="1">
      <c r="B58" s="624" t="s">
        <v>94</v>
      </c>
      <c r="C58" s="624"/>
      <c r="D58" s="624"/>
      <c r="E58" s="624"/>
      <c r="F58" s="624"/>
      <c r="G58" s="624"/>
      <c r="H58" s="624"/>
      <c r="I58" s="487"/>
      <c r="J58" s="625">
        <f>J57</f>
        <v>0</v>
      </c>
      <c r="K58" s="625"/>
    </row>
  </sheetData>
  <mergeCells count="35">
    <mergeCell ref="B2:H2"/>
    <mergeCell ref="B13:F13"/>
    <mergeCell ref="B14:F14"/>
    <mergeCell ref="B15:F15"/>
    <mergeCell ref="B16:F16"/>
    <mergeCell ref="B17:F17"/>
    <mergeCell ref="B18:F18"/>
    <mergeCell ref="B19:F19"/>
    <mergeCell ref="B20:F20"/>
    <mergeCell ref="B23:F23"/>
    <mergeCell ref="B24:F24"/>
    <mergeCell ref="B25:F25"/>
    <mergeCell ref="B26:F26"/>
    <mergeCell ref="B27:F27"/>
    <mergeCell ref="B28:F28"/>
    <mergeCell ref="B35:F35"/>
    <mergeCell ref="B36:F36"/>
    <mergeCell ref="B37:F37"/>
    <mergeCell ref="B38:F38"/>
    <mergeCell ref="B39:F39"/>
    <mergeCell ref="B40:F40"/>
    <mergeCell ref="B41:F41"/>
    <mergeCell ref="B42:F42"/>
    <mergeCell ref="B45:F45"/>
    <mergeCell ref="B46:F46"/>
    <mergeCell ref="B47:F47"/>
    <mergeCell ref="B48:F48"/>
    <mergeCell ref="B49:F49"/>
    <mergeCell ref="B58:H58"/>
    <mergeCell ref="J58:K58"/>
    <mergeCell ref="B50:F50"/>
    <mergeCell ref="B56:H56"/>
    <mergeCell ref="J56:K56"/>
    <mergeCell ref="B57:H57"/>
    <mergeCell ref="J57:K5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152"/>
  <sheetViews>
    <sheetView tabSelected="1" view="pageBreakPreview" zoomScale="80" zoomScaleNormal="80" zoomScaleSheetLayoutView="80" workbookViewId="0" topLeftCell="A103">
      <selection activeCell="P123" sqref="P123"/>
    </sheetView>
  </sheetViews>
  <sheetFormatPr defaultColWidth="9.00390625" defaultRowHeight="19.5" customHeight="1"/>
  <cols>
    <col min="1" max="1" width="9.125" style="1" customWidth="1"/>
    <col min="2" max="2" width="13.375" style="244" customWidth="1"/>
    <col min="3" max="3" width="60.375" style="134" customWidth="1"/>
    <col min="4" max="4" width="12.125" style="444" hidden="1" customWidth="1"/>
    <col min="5" max="5" width="13.375" style="567" customWidth="1"/>
    <col min="6" max="6" width="13.375" style="268" customWidth="1"/>
    <col min="7" max="7" width="12.00390625" style="567" customWidth="1"/>
    <col min="8" max="8" width="11.75390625" style="268" hidden="1" customWidth="1"/>
    <col min="9" max="9" width="12.25390625" style="268" hidden="1" customWidth="1"/>
    <col min="10" max="10" width="11.75390625" style="268" hidden="1" customWidth="1"/>
    <col min="11" max="11" width="12.25390625" style="268" hidden="1" customWidth="1"/>
    <col min="12" max="12" width="13.375" style="182" hidden="1" customWidth="1"/>
    <col min="13" max="13" width="15.25390625" style="182" hidden="1" customWidth="1"/>
    <col min="14" max="16384" width="9.125" style="1" customWidth="1"/>
  </cols>
  <sheetData>
    <row r="1" ht="19.5" customHeight="1">
      <c r="B1" s="217"/>
    </row>
    <row r="2" spans="2:13" ht="19.5" customHeight="1">
      <c r="B2" s="674" t="s">
        <v>557</v>
      </c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1"/>
    </row>
    <row r="3" spans="2:13" ht="19.5" customHeight="1"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1"/>
    </row>
    <row r="4" spans="3:13" ht="19.5" customHeight="1" thickBot="1">
      <c r="C4" s="445"/>
      <c r="D4" s="445"/>
      <c r="E4" s="568"/>
      <c r="F4" s="269"/>
      <c r="G4" s="568"/>
      <c r="H4" s="269"/>
      <c r="I4" s="269"/>
      <c r="J4" s="269"/>
      <c r="K4" s="269"/>
      <c r="L4" s="184"/>
      <c r="M4" s="184"/>
    </row>
    <row r="5" spans="2:13" s="2" customFormat="1" ht="19.5" customHeight="1" thickBot="1">
      <c r="B5" s="675" t="s">
        <v>100</v>
      </c>
      <c r="C5" s="675"/>
      <c r="D5" s="446" t="s">
        <v>101</v>
      </c>
      <c r="E5" s="569" t="s">
        <v>82</v>
      </c>
      <c r="F5" s="270" t="s">
        <v>360</v>
      </c>
      <c r="G5" s="569" t="s">
        <v>428</v>
      </c>
      <c r="H5" s="270" t="s">
        <v>192</v>
      </c>
      <c r="I5" s="270" t="s">
        <v>428</v>
      </c>
      <c r="J5" s="270" t="s">
        <v>193</v>
      </c>
      <c r="K5" s="270" t="s">
        <v>428</v>
      </c>
      <c r="L5" s="186" t="s">
        <v>206</v>
      </c>
      <c r="M5" s="186" t="s">
        <v>191</v>
      </c>
    </row>
    <row r="6" spans="2:13" s="2" customFormat="1" ht="19.5" customHeight="1" thickBot="1">
      <c r="B6" s="362" t="s">
        <v>316</v>
      </c>
      <c r="C6" s="447" t="s">
        <v>317</v>
      </c>
      <c r="D6" s="446">
        <v>0</v>
      </c>
      <c r="E6" s="569">
        <f aca="true" t="shared" si="0" ref="E6:M6">E7</f>
        <v>25487</v>
      </c>
      <c r="F6" s="270">
        <f t="shared" si="0"/>
        <v>0</v>
      </c>
      <c r="G6" s="569">
        <f t="shared" si="0"/>
        <v>25487</v>
      </c>
      <c r="H6" s="270">
        <f t="shared" si="0"/>
        <v>121</v>
      </c>
      <c r="I6" s="270">
        <f t="shared" si="0"/>
        <v>25608</v>
      </c>
      <c r="J6" s="270">
        <f t="shared" si="0"/>
        <v>4369</v>
      </c>
      <c r="K6" s="270">
        <f t="shared" si="0"/>
        <v>29977</v>
      </c>
      <c r="L6" s="270">
        <f t="shared" si="0"/>
        <v>0</v>
      </c>
      <c r="M6" s="270">
        <f t="shared" si="0"/>
        <v>29977</v>
      </c>
    </row>
    <row r="7" spans="2:13" s="2" customFormat="1" ht="19.5" customHeight="1" thickBot="1">
      <c r="B7" s="363"/>
      <c r="C7" s="448" t="s">
        <v>104</v>
      </c>
      <c r="D7" s="449"/>
      <c r="E7" s="570">
        <v>25487</v>
      </c>
      <c r="F7" s="271">
        <v>0</v>
      </c>
      <c r="G7" s="569">
        <f>E7+F7</f>
        <v>25487</v>
      </c>
      <c r="H7" s="271">
        <v>121</v>
      </c>
      <c r="I7" s="270">
        <f>G7+H7</f>
        <v>25608</v>
      </c>
      <c r="J7" s="271">
        <v>4369</v>
      </c>
      <c r="K7" s="270">
        <f>I7+J7</f>
        <v>29977</v>
      </c>
      <c r="L7" s="189"/>
      <c r="M7" s="190">
        <f>K7+L7</f>
        <v>29977</v>
      </c>
    </row>
    <row r="8" spans="2:13" s="2" customFormat="1" ht="19.5" customHeight="1" thickBot="1">
      <c r="B8" s="362" t="s">
        <v>318</v>
      </c>
      <c r="C8" s="447" t="s">
        <v>181</v>
      </c>
      <c r="D8" s="446">
        <v>7</v>
      </c>
      <c r="E8" s="569">
        <f aca="true" t="shared" si="1" ref="E8:K8">E9+E10+E11</f>
        <v>16043</v>
      </c>
      <c r="F8" s="270">
        <f t="shared" si="1"/>
        <v>524</v>
      </c>
      <c r="G8" s="569">
        <f t="shared" si="1"/>
        <v>16567</v>
      </c>
      <c r="H8" s="270">
        <f t="shared" si="1"/>
        <v>95</v>
      </c>
      <c r="I8" s="270">
        <f t="shared" si="1"/>
        <v>16662</v>
      </c>
      <c r="J8" s="270">
        <f t="shared" si="1"/>
        <v>28</v>
      </c>
      <c r="K8" s="270">
        <f t="shared" si="1"/>
        <v>16690</v>
      </c>
      <c r="L8" s="270" t="e">
        <f>L9+L10+L11+#REF!</f>
        <v>#REF!</v>
      </c>
      <c r="M8" s="270" t="e">
        <f>M9+M10+M11+#REF!</f>
        <v>#REF!</v>
      </c>
    </row>
    <row r="9" spans="2:13" s="2" customFormat="1" ht="19.5" customHeight="1">
      <c r="B9" s="364"/>
      <c r="C9" s="450" t="s">
        <v>102</v>
      </c>
      <c r="D9" s="449"/>
      <c r="E9" s="570">
        <v>10448</v>
      </c>
      <c r="F9" s="271">
        <v>412</v>
      </c>
      <c r="G9" s="633">
        <f>E9+F9</f>
        <v>10860</v>
      </c>
      <c r="H9" s="271">
        <v>75</v>
      </c>
      <c r="I9" s="451">
        <f>G9+H9</f>
        <v>10935</v>
      </c>
      <c r="J9" s="271">
        <v>20</v>
      </c>
      <c r="K9" s="451">
        <f>I9+J9</f>
        <v>10955</v>
      </c>
      <c r="L9" s="189"/>
      <c r="M9" s="190">
        <f>K9+L9</f>
        <v>10955</v>
      </c>
    </row>
    <row r="10" spans="2:13" s="2" customFormat="1" ht="19.5" customHeight="1">
      <c r="B10" s="365"/>
      <c r="C10" s="4" t="s">
        <v>103</v>
      </c>
      <c r="D10" s="452"/>
      <c r="E10" s="571">
        <v>2874</v>
      </c>
      <c r="F10" s="272">
        <v>112</v>
      </c>
      <c r="G10" s="634">
        <f>E10+F10</f>
        <v>2986</v>
      </c>
      <c r="H10" s="272">
        <v>20</v>
      </c>
      <c r="I10" s="453">
        <f>G10+H10</f>
        <v>3006</v>
      </c>
      <c r="J10" s="272">
        <v>8</v>
      </c>
      <c r="K10" s="453">
        <f>I10+J10</f>
        <v>3014</v>
      </c>
      <c r="L10" s="191"/>
      <c r="M10" s="192">
        <f>K10+L10</f>
        <v>3014</v>
      </c>
    </row>
    <row r="11" spans="2:13" s="2" customFormat="1" ht="19.5" customHeight="1" thickBot="1">
      <c r="B11" s="365"/>
      <c r="C11" s="448" t="s">
        <v>363</v>
      </c>
      <c r="D11" s="454"/>
      <c r="E11" s="572">
        <v>2721</v>
      </c>
      <c r="F11" s="310"/>
      <c r="G11" s="635">
        <f>E11+F11</f>
        <v>2721</v>
      </c>
      <c r="H11" s="310"/>
      <c r="I11" s="455">
        <f>G11+H11</f>
        <v>2721</v>
      </c>
      <c r="J11" s="310"/>
      <c r="K11" s="455">
        <f>I11+J11</f>
        <v>2721</v>
      </c>
      <c r="L11" s="312"/>
      <c r="M11" s="313">
        <f>K11+L11</f>
        <v>2721</v>
      </c>
    </row>
    <row r="12" spans="2:13" ht="19.5" customHeight="1" thickBot="1">
      <c r="B12" s="121" t="s">
        <v>319</v>
      </c>
      <c r="C12" s="456" t="s">
        <v>216</v>
      </c>
      <c r="D12" s="443">
        <v>0</v>
      </c>
      <c r="E12" s="123">
        <f aca="true" t="shared" si="2" ref="E12:M14">E13</f>
        <v>163</v>
      </c>
      <c r="F12" s="273">
        <f t="shared" si="2"/>
        <v>0</v>
      </c>
      <c r="G12" s="123">
        <f t="shared" si="2"/>
        <v>163</v>
      </c>
      <c r="H12" s="273">
        <f t="shared" si="2"/>
        <v>0</v>
      </c>
      <c r="I12" s="273">
        <f t="shared" si="2"/>
        <v>163</v>
      </c>
      <c r="J12" s="273">
        <f t="shared" si="2"/>
        <v>0</v>
      </c>
      <c r="K12" s="273">
        <f t="shared" si="2"/>
        <v>163</v>
      </c>
      <c r="L12" s="194">
        <f t="shared" si="2"/>
        <v>0</v>
      </c>
      <c r="M12" s="194">
        <f t="shared" si="2"/>
        <v>163</v>
      </c>
    </row>
    <row r="13" spans="2:13" ht="19.5" customHeight="1" thickBot="1">
      <c r="B13" s="366"/>
      <c r="C13" s="448" t="s">
        <v>363</v>
      </c>
      <c r="D13" s="457"/>
      <c r="E13" s="226">
        <v>163</v>
      </c>
      <c r="F13" s="274"/>
      <c r="G13" s="226">
        <f>E13+F13</f>
        <v>163</v>
      </c>
      <c r="H13" s="274"/>
      <c r="I13" s="274">
        <f>G13+H13</f>
        <v>163</v>
      </c>
      <c r="J13" s="274"/>
      <c r="K13" s="274">
        <f>I13+J13</f>
        <v>163</v>
      </c>
      <c r="L13" s="196"/>
      <c r="M13" s="196">
        <f>K13+L13</f>
        <v>163</v>
      </c>
    </row>
    <row r="14" spans="2:13" ht="19.5" customHeight="1" thickBot="1">
      <c r="B14" s="121" t="s">
        <v>320</v>
      </c>
      <c r="C14" s="456" t="s">
        <v>217</v>
      </c>
      <c r="D14" s="443">
        <v>0</v>
      </c>
      <c r="E14" s="123">
        <f t="shared" si="2"/>
        <v>1380</v>
      </c>
      <c r="F14" s="273">
        <f t="shared" si="2"/>
        <v>0</v>
      </c>
      <c r="G14" s="123">
        <f t="shared" si="2"/>
        <v>1380</v>
      </c>
      <c r="H14" s="273">
        <f t="shared" si="2"/>
        <v>0</v>
      </c>
      <c r="I14" s="273">
        <f t="shared" si="2"/>
        <v>1380</v>
      </c>
      <c r="J14" s="273">
        <f t="shared" si="2"/>
        <v>-84</v>
      </c>
      <c r="K14" s="273">
        <f t="shared" si="2"/>
        <v>1296</v>
      </c>
      <c r="L14" s="194">
        <f t="shared" si="2"/>
        <v>0</v>
      </c>
      <c r="M14" s="194">
        <f t="shared" si="2"/>
        <v>1296</v>
      </c>
    </row>
    <row r="15" spans="2:13" ht="19.5" customHeight="1" thickBot="1">
      <c r="B15" s="366"/>
      <c r="C15" s="448" t="s">
        <v>363</v>
      </c>
      <c r="D15" s="457"/>
      <c r="E15" s="226">
        <v>1380</v>
      </c>
      <c r="F15" s="274"/>
      <c r="G15" s="226">
        <f>E15+F15</f>
        <v>1380</v>
      </c>
      <c r="H15" s="274"/>
      <c r="I15" s="274">
        <f>G15+H15</f>
        <v>1380</v>
      </c>
      <c r="J15" s="274">
        <f>14+31+43+17-189</f>
        <v>-84</v>
      </c>
      <c r="K15" s="274">
        <f>I15+J15</f>
        <v>1296</v>
      </c>
      <c r="L15" s="196"/>
      <c r="M15" s="196">
        <f>K15+L15</f>
        <v>1296</v>
      </c>
    </row>
    <row r="16" spans="2:13" ht="19.5" customHeight="1" hidden="1" thickBot="1">
      <c r="B16" s="323" t="s">
        <v>321</v>
      </c>
      <c r="C16" s="456" t="s">
        <v>322</v>
      </c>
      <c r="D16" s="267">
        <v>0</v>
      </c>
      <c r="E16" s="123">
        <f>E19</f>
        <v>0</v>
      </c>
      <c r="F16" s="273">
        <f aca="true" t="shared" si="3" ref="F16:M16">F19+F18+F17</f>
        <v>0</v>
      </c>
      <c r="G16" s="123">
        <f t="shared" si="3"/>
        <v>0</v>
      </c>
      <c r="H16" s="273">
        <f>H19+H18+H17</f>
        <v>21</v>
      </c>
      <c r="I16" s="273">
        <f>I19+I18+I17</f>
        <v>21</v>
      </c>
      <c r="J16" s="273">
        <f>J19+J18+J17</f>
        <v>0</v>
      </c>
      <c r="K16" s="273">
        <f>K19+K18+K17</f>
        <v>21</v>
      </c>
      <c r="L16" s="194">
        <f t="shared" si="3"/>
        <v>251</v>
      </c>
      <c r="M16" s="194">
        <f t="shared" si="3"/>
        <v>272</v>
      </c>
    </row>
    <row r="17" spans="2:13" ht="19.5" customHeight="1" hidden="1">
      <c r="B17" s="367"/>
      <c r="C17" s="450" t="s">
        <v>102</v>
      </c>
      <c r="D17" s="458"/>
      <c r="E17" s="573">
        <v>0</v>
      </c>
      <c r="F17" s="281"/>
      <c r="G17" s="636">
        <v>0</v>
      </c>
      <c r="H17" s="281">
        <v>15</v>
      </c>
      <c r="I17" s="459">
        <f>G17+H17</f>
        <v>15</v>
      </c>
      <c r="J17" s="281"/>
      <c r="K17" s="459">
        <f>I17+J17</f>
        <v>15</v>
      </c>
      <c r="L17" s="201">
        <v>105</v>
      </c>
      <c r="M17" s="202">
        <f>K17+L17</f>
        <v>120</v>
      </c>
    </row>
    <row r="18" spans="2:20" ht="19.5" customHeight="1" hidden="1">
      <c r="B18" s="367"/>
      <c r="C18" s="4" t="s">
        <v>103</v>
      </c>
      <c r="D18" s="216"/>
      <c r="E18" s="129">
        <v>0</v>
      </c>
      <c r="F18" s="200"/>
      <c r="G18" s="497">
        <v>0</v>
      </c>
      <c r="H18" s="200">
        <v>4</v>
      </c>
      <c r="I18" s="460">
        <f>G18+H18</f>
        <v>4</v>
      </c>
      <c r="J18" s="200"/>
      <c r="K18" s="460">
        <f>I18+J18</f>
        <v>4</v>
      </c>
      <c r="L18" s="199">
        <v>28</v>
      </c>
      <c r="M18" s="203">
        <f>K18+L18</f>
        <v>32</v>
      </c>
      <c r="T18" s="1">
        <v>16413</v>
      </c>
    </row>
    <row r="19" spans="2:20" ht="19.5" customHeight="1" hidden="1" thickBot="1">
      <c r="B19" s="367"/>
      <c r="C19" s="448" t="s">
        <v>363</v>
      </c>
      <c r="D19" s="319"/>
      <c r="E19" s="563">
        <v>0</v>
      </c>
      <c r="F19" s="276"/>
      <c r="G19" s="637">
        <v>0</v>
      </c>
      <c r="H19" s="276">
        <v>2</v>
      </c>
      <c r="I19" s="442">
        <f>G19+H19</f>
        <v>2</v>
      </c>
      <c r="J19" s="276"/>
      <c r="K19" s="442">
        <f>I19+J19</f>
        <v>2</v>
      </c>
      <c r="L19" s="205">
        <v>118</v>
      </c>
      <c r="M19" s="206">
        <f>K19+L19</f>
        <v>120</v>
      </c>
      <c r="T19" s="1">
        <v>16487</v>
      </c>
    </row>
    <row r="20" spans="2:13" s="197" customFormat="1" ht="19.5" customHeight="1" hidden="1" thickBot="1">
      <c r="B20" s="121" t="s">
        <v>323</v>
      </c>
      <c r="C20" s="456" t="s">
        <v>198</v>
      </c>
      <c r="D20" s="443">
        <v>10.375</v>
      </c>
      <c r="E20" s="123">
        <f aca="true" t="shared" si="4" ref="E20:M20">SUM(E21:E25)</f>
        <v>0</v>
      </c>
      <c r="F20" s="273">
        <f t="shared" si="4"/>
        <v>0</v>
      </c>
      <c r="G20" s="123">
        <f t="shared" si="4"/>
        <v>0</v>
      </c>
      <c r="H20" s="273">
        <f t="shared" si="4"/>
        <v>17101</v>
      </c>
      <c r="I20" s="273">
        <f t="shared" si="4"/>
        <v>17101</v>
      </c>
      <c r="J20" s="273">
        <f>SUM(J21:J26)</f>
        <v>18302</v>
      </c>
      <c r="K20" s="273">
        <f>SUM(K21:K26)</f>
        <v>35403</v>
      </c>
      <c r="L20" s="194">
        <f t="shared" si="4"/>
        <v>550</v>
      </c>
      <c r="M20" s="194">
        <f t="shared" si="4"/>
        <v>35913</v>
      </c>
    </row>
    <row r="21" spans="2:13" ht="19.5" customHeight="1" hidden="1">
      <c r="B21" s="368"/>
      <c r="C21" s="3" t="s">
        <v>102</v>
      </c>
      <c r="D21" s="208"/>
      <c r="E21" s="136"/>
      <c r="F21" s="277"/>
      <c r="G21" s="136">
        <f>E21+F21</f>
        <v>0</v>
      </c>
      <c r="H21" s="277"/>
      <c r="I21" s="277">
        <f>G21+H21</f>
        <v>0</v>
      </c>
      <c r="J21" s="277">
        <v>8</v>
      </c>
      <c r="K21" s="277">
        <f aca="true" t="shared" si="5" ref="K21:K26">I21+J21</f>
        <v>8</v>
      </c>
      <c r="L21" s="198"/>
      <c r="M21" s="198">
        <f>K21+L21</f>
        <v>8</v>
      </c>
    </row>
    <row r="22" spans="2:13" ht="19.5" customHeight="1" hidden="1">
      <c r="B22" s="366"/>
      <c r="C22" s="4" t="s">
        <v>103</v>
      </c>
      <c r="D22" s="209"/>
      <c r="E22" s="126"/>
      <c r="F22" s="200"/>
      <c r="G22" s="136">
        <f>E22+F22</f>
        <v>0</v>
      </c>
      <c r="H22" s="200"/>
      <c r="I22" s="277">
        <f>G22+H22</f>
        <v>0</v>
      </c>
      <c r="J22" s="200">
        <v>8</v>
      </c>
      <c r="K22" s="277">
        <f t="shared" si="5"/>
        <v>8</v>
      </c>
      <c r="L22" s="199"/>
      <c r="M22" s="198">
        <f>K22+L22</f>
        <v>8</v>
      </c>
    </row>
    <row r="23" spans="2:13" ht="19.5" customHeight="1" hidden="1">
      <c r="B23" s="366"/>
      <c r="C23" s="448" t="s">
        <v>363</v>
      </c>
      <c r="D23" s="209"/>
      <c r="E23" s="126"/>
      <c r="F23" s="200"/>
      <c r="G23" s="136">
        <f>E23+F23</f>
        <v>0</v>
      </c>
      <c r="H23" s="200">
        <f>30+120+3338+252+8</f>
        <v>3748</v>
      </c>
      <c r="I23" s="277">
        <f>G23+H23</f>
        <v>3748</v>
      </c>
      <c r="J23" s="200">
        <f>26+526+1093+114</f>
        <v>1759</v>
      </c>
      <c r="K23" s="277">
        <f t="shared" si="5"/>
        <v>5507</v>
      </c>
      <c r="L23" s="199">
        <v>550</v>
      </c>
      <c r="M23" s="198">
        <f>K23+L23</f>
        <v>6057</v>
      </c>
    </row>
    <row r="24" spans="2:13" ht="19.5" customHeight="1" hidden="1">
      <c r="B24" s="366"/>
      <c r="C24" s="4" t="s">
        <v>114</v>
      </c>
      <c r="D24" s="209"/>
      <c r="E24" s="126"/>
      <c r="F24" s="200"/>
      <c r="G24" s="136">
        <f>E24+F24</f>
        <v>0</v>
      </c>
      <c r="H24" s="200"/>
      <c r="I24" s="277">
        <f>G24+H24</f>
        <v>0</v>
      </c>
      <c r="J24" s="200"/>
      <c r="K24" s="277">
        <f t="shared" si="5"/>
        <v>0</v>
      </c>
      <c r="L24" s="199"/>
      <c r="M24" s="198">
        <f>K24+L24</f>
        <v>0</v>
      </c>
    </row>
    <row r="25" spans="2:13" ht="19.5" customHeight="1" hidden="1">
      <c r="B25" s="366"/>
      <c r="C25" s="111" t="s">
        <v>72</v>
      </c>
      <c r="D25" s="457"/>
      <c r="E25" s="226"/>
      <c r="F25" s="274"/>
      <c r="G25" s="226">
        <f>E25+F25</f>
        <v>0</v>
      </c>
      <c r="H25" s="274">
        <v>13353</v>
      </c>
      <c r="I25" s="274">
        <f>G25+H25</f>
        <v>13353</v>
      </c>
      <c r="J25" s="274">
        <f>1330+897+251-108+165+1016+12936</f>
        <v>16487</v>
      </c>
      <c r="K25" s="274">
        <f t="shared" si="5"/>
        <v>29840</v>
      </c>
      <c r="L25" s="196">
        <v>0</v>
      </c>
      <c r="M25" s="198">
        <f>K25+L25</f>
        <v>29840</v>
      </c>
    </row>
    <row r="26" spans="2:13" ht="19.5" customHeight="1" hidden="1" thickBot="1">
      <c r="B26" s="343"/>
      <c r="C26" s="461" t="s">
        <v>109</v>
      </c>
      <c r="D26" s="462"/>
      <c r="E26" s="563"/>
      <c r="F26" s="276"/>
      <c r="G26" s="563"/>
      <c r="H26" s="276"/>
      <c r="I26" s="276"/>
      <c r="J26" s="276">
        <v>40</v>
      </c>
      <c r="K26" s="276">
        <f t="shared" si="5"/>
        <v>40</v>
      </c>
      <c r="L26" s="196"/>
      <c r="M26" s="196"/>
    </row>
    <row r="27" spans="2:13" ht="19.5" customHeight="1" hidden="1" thickBot="1">
      <c r="B27" s="323" t="s">
        <v>430</v>
      </c>
      <c r="C27" s="456" t="s">
        <v>431</v>
      </c>
      <c r="D27" s="267">
        <v>0</v>
      </c>
      <c r="E27" s="123">
        <f>E30</f>
        <v>0</v>
      </c>
      <c r="F27" s="273">
        <f aca="true" t="shared" si="6" ref="F27:M27">F30+F29+F28</f>
        <v>0</v>
      </c>
      <c r="G27" s="123">
        <f t="shared" si="6"/>
        <v>0</v>
      </c>
      <c r="H27" s="273">
        <f t="shared" si="6"/>
        <v>0</v>
      </c>
      <c r="I27" s="273">
        <f t="shared" si="6"/>
        <v>0</v>
      </c>
      <c r="J27" s="273">
        <f t="shared" si="6"/>
        <v>1381</v>
      </c>
      <c r="K27" s="273">
        <f t="shared" si="6"/>
        <v>1381</v>
      </c>
      <c r="L27" s="194">
        <f t="shared" si="6"/>
        <v>251</v>
      </c>
      <c r="M27" s="194">
        <f t="shared" si="6"/>
        <v>1632</v>
      </c>
    </row>
    <row r="28" spans="2:13" ht="19.5" customHeight="1" hidden="1">
      <c r="B28" s="367"/>
      <c r="C28" s="450" t="s">
        <v>102</v>
      </c>
      <c r="D28" s="458"/>
      <c r="E28" s="573">
        <v>0</v>
      </c>
      <c r="F28" s="281"/>
      <c r="G28" s="636">
        <v>0</v>
      </c>
      <c r="H28" s="281"/>
      <c r="I28" s="459">
        <f>G28+H28</f>
        <v>0</v>
      </c>
      <c r="J28" s="281">
        <v>1026</v>
      </c>
      <c r="K28" s="459">
        <f>I28+J28</f>
        <v>1026</v>
      </c>
      <c r="L28" s="201">
        <v>105</v>
      </c>
      <c r="M28" s="202">
        <f>K28+L28</f>
        <v>1131</v>
      </c>
    </row>
    <row r="29" spans="2:13" ht="19.5" customHeight="1" hidden="1">
      <c r="B29" s="367"/>
      <c r="C29" s="4" t="s">
        <v>103</v>
      </c>
      <c r="D29" s="216"/>
      <c r="E29" s="129">
        <v>0</v>
      </c>
      <c r="F29" s="200"/>
      <c r="G29" s="497">
        <v>0</v>
      </c>
      <c r="H29" s="200"/>
      <c r="I29" s="460">
        <f>G29+H29</f>
        <v>0</v>
      </c>
      <c r="J29" s="200">
        <v>249</v>
      </c>
      <c r="K29" s="460">
        <f>I29+J29</f>
        <v>249</v>
      </c>
      <c r="L29" s="199">
        <v>28</v>
      </c>
      <c r="M29" s="203">
        <f>K29+L29</f>
        <v>277</v>
      </c>
    </row>
    <row r="30" spans="2:13" ht="19.5" customHeight="1" hidden="1" thickBot="1">
      <c r="B30" s="367"/>
      <c r="C30" s="448" t="s">
        <v>363</v>
      </c>
      <c r="D30" s="319"/>
      <c r="E30" s="563">
        <v>0</v>
      </c>
      <c r="F30" s="276"/>
      <c r="G30" s="637">
        <v>0</v>
      </c>
      <c r="H30" s="276"/>
      <c r="I30" s="442">
        <f>G30+H30</f>
        <v>0</v>
      </c>
      <c r="J30" s="276">
        <v>106</v>
      </c>
      <c r="K30" s="442">
        <f>I30+J30</f>
        <v>106</v>
      </c>
      <c r="L30" s="205">
        <v>118</v>
      </c>
      <c r="M30" s="206">
        <f>K30+L30</f>
        <v>224</v>
      </c>
    </row>
    <row r="31" spans="2:13" ht="19.5" customHeight="1" thickBot="1">
      <c r="B31" s="121" t="s">
        <v>324</v>
      </c>
      <c r="C31" s="456" t="s">
        <v>200</v>
      </c>
      <c r="D31" s="443">
        <v>0</v>
      </c>
      <c r="E31" s="123">
        <f aca="true" t="shared" si="7" ref="E31:M31">E32</f>
        <v>3810</v>
      </c>
      <c r="F31" s="273">
        <f t="shared" si="7"/>
        <v>0</v>
      </c>
      <c r="G31" s="123">
        <f t="shared" si="7"/>
        <v>3810</v>
      </c>
      <c r="H31" s="273">
        <f t="shared" si="7"/>
        <v>0</v>
      </c>
      <c r="I31" s="273">
        <f t="shared" si="7"/>
        <v>3810</v>
      </c>
      <c r="J31" s="273">
        <f t="shared" si="7"/>
        <v>0</v>
      </c>
      <c r="K31" s="273">
        <f t="shared" si="7"/>
        <v>3810</v>
      </c>
      <c r="L31" s="211">
        <f t="shared" si="7"/>
        <v>0</v>
      </c>
      <c r="M31" s="211">
        <f t="shared" si="7"/>
        <v>3810</v>
      </c>
    </row>
    <row r="32" spans="2:13" ht="19.5" customHeight="1" thickBot="1">
      <c r="B32" s="339"/>
      <c r="C32" s="448" t="s">
        <v>363</v>
      </c>
      <c r="D32" s="208"/>
      <c r="E32" s="136">
        <v>3810</v>
      </c>
      <c r="F32" s="440"/>
      <c r="G32" s="575">
        <f>E32+F32</f>
        <v>3810</v>
      </c>
      <c r="H32" s="440"/>
      <c r="I32" s="280">
        <f>G32+H32</f>
        <v>3810</v>
      </c>
      <c r="J32" s="440"/>
      <c r="K32" s="280">
        <f>I32+J32</f>
        <v>3810</v>
      </c>
      <c r="L32" s="206"/>
      <c r="M32" s="205">
        <f>K32+L32</f>
        <v>3810</v>
      </c>
    </row>
    <row r="33" spans="2:13" ht="19.5" customHeight="1" thickBot="1">
      <c r="B33" s="121" t="s">
        <v>325</v>
      </c>
      <c r="C33" s="456" t="s">
        <v>201</v>
      </c>
      <c r="D33" s="443">
        <v>2</v>
      </c>
      <c r="E33" s="123">
        <f aca="true" t="shared" si="8" ref="E33:M33">SUM(E34:E36)</f>
        <v>17867</v>
      </c>
      <c r="F33" s="273">
        <f t="shared" si="8"/>
        <v>412</v>
      </c>
      <c r="G33" s="123">
        <f t="shared" si="8"/>
        <v>18279</v>
      </c>
      <c r="H33" s="273">
        <f>SUM(H34:H36)</f>
        <v>0</v>
      </c>
      <c r="I33" s="273">
        <f>SUM(I34:I36)</f>
        <v>18279</v>
      </c>
      <c r="J33" s="273">
        <f>SUM(J34:J36)</f>
        <v>22</v>
      </c>
      <c r="K33" s="273">
        <f>SUM(K34:K36)</f>
        <v>18301</v>
      </c>
      <c r="L33" s="194">
        <f t="shared" si="8"/>
        <v>0</v>
      </c>
      <c r="M33" s="194">
        <f t="shared" si="8"/>
        <v>18301</v>
      </c>
    </row>
    <row r="34" spans="2:13" ht="19.5" customHeight="1">
      <c r="B34" s="368"/>
      <c r="C34" s="3" t="s">
        <v>102</v>
      </c>
      <c r="D34" s="208"/>
      <c r="E34" s="136">
        <v>2545</v>
      </c>
      <c r="F34" s="277">
        <v>96</v>
      </c>
      <c r="G34" s="136">
        <f>E34+F34</f>
        <v>2641</v>
      </c>
      <c r="H34" s="277"/>
      <c r="I34" s="277">
        <f>G34+H34</f>
        <v>2641</v>
      </c>
      <c r="J34" s="277">
        <v>13</v>
      </c>
      <c r="K34" s="277">
        <f>I34+J34</f>
        <v>2654</v>
      </c>
      <c r="L34" s="198"/>
      <c r="M34" s="198">
        <f>K34+L34</f>
        <v>2654</v>
      </c>
    </row>
    <row r="35" spans="2:13" ht="19.5" customHeight="1">
      <c r="B35" s="366"/>
      <c r="C35" s="4" t="s">
        <v>107</v>
      </c>
      <c r="D35" s="209"/>
      <c r="E35" s="126">
        <v>702</v>
      </c>
      <c r="F35" s="200">
        <v>26</v>
      </c>
      <c r="G35" s="136">
        <f>E35+F35</f>
        <v>728</v>
      </c>
      <c r="H35" s="200"/>
      <c r="I35" s="277">
        <f>G35+H35</f>
        <v>728</v>
      </c>
      <c r="J35" s="200">
        <v>9</v>
      </c>
      <c r="K35" s="277">
        <f>I35+J35</f>
        <v>737</v>
      </c>
      <c r="L35" s="199"/>
      <c r="M35" s="198">
        <f>K35+L35</f>
        <v>737</v>
      </c>
    </row>
    <row r="36" spans="2:13" ht="19.5" customHeight="1" thickBot="1">
      <c r="B36" s="366"/>
      <c r="C36" s="448" t="s">
        <v>363</v>
      </c>
      <c r="D36" s="209"/>
      <c r="E36" s="126">
        <v>14620</v>
      </c>
      <c r="F36" s="200">
        <v>290</v>
      </c>
      <c r="G36" s="136">
        <f>E36+F36</f>
        <v>14910</v>
      </c>
      <c r="H36" s="200"/>
      <c r="I36" s="277">
        <f>G36+H36</f>
        <v>14910</v>
      </c>
      <c r="J36" s="200"/>
      <c r="K36" s="277">
        <f>I36+J36</f>
        <v>14910</v>
      </c>
      <c r="L36" s="199"/>
      <c r="M36" s="198">
        <f>K36+L36</f>
        <v>14910</v>
      </c>
    </row>
    <row r="37" spans="2:13" s="197" customFormat="1" ht="19.5" customHeight="1" thickBot="1">
      <c r="B37" s="121" t="s">
        <v>326</v>
      </c>
      <c r="C37" s="456" t="s">
        <v>327</v>
      </c>
      <c r="D37" s="443">
        <v>0</v>
      </c>
      <c r="E37" s="123">
        <f aca="true" t="shared" si="9" ref="E37:K37">E38</f>
        <v>42854</v>
      </c>
      <c r="F37" s="273">
        <f t="shared" si="9"/>
        <v>0</v>
      </c>
      <c r="G37" s="123">
        <f t="shared" si="9"/>
        <v>42854</v>
      </c>
      <c r="H37" s="273">
        <f t="shared" si="9"/>
        <v>0</v>
      </c>
      <c r="I37" s="273">
        <f t="shared" si="9"/>
        <v>42854</v>
      </c>
      <c r="J37" s="273">
        <f t="shared" si="9"/>
        <v>0</v>
      </c>
      <c r="K37" s="273">
        <f t="shared" si="9"/>
        <v>42854</v>
      </c>
      <c r="L37" s="194">
        <v>0</v>
      </c>
      <c r="M37" s="194">
        <v>0</v>
      </c>
    </row>
    <row r="38" spans="2:13" ht="19.5" customHeight="1">
      <c r="B38" s="368"/>
      <c r="C38" s="3" t="s">
        <v>105</v>
      </c>
      <c r="D38" s="208"/>
      <c r="E38" s="136">
        <v>42854</v>
      </c>
      <c r="F38" s="277">
        <v>0</v>
      </c>
      <c r="G38" s="136">
        <f>E38+F38</f>
        <v>42854</v>
      </c>
      <c r="H38" s="277"/>
      <c r="I38" s="277">
        <f>G38+H38</f>
        <v>42854</v>
      </c>
      <c r="J38" s="277"/>
      <c r="K38" s="277">
        <f>I38+J38</f>
        <v>42854</v>
      </c>
      <c r="L38" s="198"/>
      <c r="M38" s="198">
        <f>K38+L38</f>
        <v>42854</v>
      </c>
    </row>
    <row r="39" spans="2:13" ht="19.5" customHeight="1" thickBot="1">
      <c r="B39" s="343"/>
      <c r="C39" s="3" t="s">
        <v>597</v>
      </c>
      <c r="D39" s="208"/>
      <c r="E39" s="136">
        <v>57070</v>
      </c>
      <c r="F39" s="277">
        <v>416</v>
      </c>
      <c r="G39" s="136">
        <f>E39+F39</f>
        <v>57486</v>
      </c>
      <c r="H39" s="277"/>
      <c r="I39" s="277">
        <f>G39+H39</f>
        <v>57486</v>
      </c>
      <c r="J39" s="277"/>
      <c r="K39" s="277">
        <f>I39+J39</f>
        <v>57486</v>
      </c>
      <c r="L39" s="198"/>
      <c r="M39" s="198">
        <f>K39+L39</f>
        <v>57486</v>
      </c>
    </row>
    <row r="40" spans="2:13" ht="19.5" customHeight="1" thickBot="1">
      <c r="B40" s="121" t="s">
        <v>585</v>
      </c>
      <c r="C40" s="456" t="s">
        <v>586</v>
      </c>
      <c r="D40" s="443">
        <v>1</v>
      </c>
      <c r="E40" s="123">
        <f aca="true" t="shared" si="10" ref="E40:M40">SUM(E41:E43)</f>
        <v>2005</v>
      </c>
      <c r="F40" s="273">
        <f t="shared" si="10"/>
        <v>400</v>
      </c>
      <c r="G40" s="123">
        <f t="shared" si="10"/>
        <v>2405</v>
      </c>
      <c r="H40" s="273">
        <f t="shared" si="10"/>
        <v>0</v>
      </c>
      <c r="I40" s="273">
        <f t="shared" si="10"/>
        <v>2405</v>
      </c>
      <c r="J40" s="273">
        <f t="shared" si="10"/>
        <v>22</v>
      </c>
      <c r="K40" s="273">
        <f t="shared" si="10"/>
        <v>2427</v>
      </c>
      <c r="L40" s="194">
        <f t="shared" si="10"/>
        <v>0</v>
      </c>
      <c r="M40" s="194">
        <f t="shared" si="10"/>
        <v>2427</v>
      </c>
    </row>
    <row r="41" spans="2:13" ht="19.5" customHeight="1">
      <c r="B41" s="368"/>
      <c r="C41" s="3" t="s">
        <v>102</v>
      </c>
      <c r="D41" s="208"/>
      <c r="E41" s="136">
        <v>1227</v>
      </c>
      <c r="F41" s="277">
        <v>400</v>
      </c>
      <c r="G41" s="136">
        <f>E41+F41</f>
        <v>1627</v>
      </c>
      <c r="H41" s="277"/>
      <c r="I41" s="277">
        <f>G41+H41</f>
        <v>1627</v>
      </c>
      <c r="J41" s="277">
        <v>13</v>
      </c>
      <c r="K41" s="277">
        <f>I41+J41</f>
        <v>1640</v>
      </c>
      <c r="L41" s="198"/>
      <c r="M41" s="198">
        <f>K41+L41</f>
        <v>1640</v>
      </c>
    </row>
    <row r="42" spans="2:13" ht="19.5" customHeight="1">
      <c r="B42" s="366"/>
      <c r="C42" s="4" t="s">
        <v>107</v>
      </c>
      <c r="D42" s="209"/>
      <c r="E42" s="126">
        <v>346</v>
      </c>
      <c r="F42" s="200"/>
      <c r="G42" s="136">
        <f>E42+F42</f>
        <v>346</v>
      </c>
      <c r="H42" s="200"/>
      <c r="I42" s="277">
        <f>G42+H42</f>
        <v>346</v>
      </c>
      <c r="J42" s="200">
        <v>9</v>
      </c>
      <c r="K42" s="277">
        <f>I42+J42</f>
        <v>355</v>
      </c>
      <c r="L42" s="199"/>
      <c r="M42" s="198">
        <f>K42+L42</f>
        <v>355</v>
      </c>
    </row>
    <row r="43" spans="2:13" ht="19.5" customHeight="1" thickBot="1">
      <c r="B43" s="366"/>
      <c r="C43" s="448" t="s">
        <v>363</v>
      </c>
      <c r="D43" s="209"/>
      <c r="E43" s="126">
        <v>432</v>
      </c>
      <c r="F43" s="200"/>
      <c r="G43" s="136">
        <f>E43+F43</f>
        <v>432</v>
      </c>
      <c r="H43" s="200"/>
      <c r="I43" s="277">
        <f>G43+H43</f>
        <v>432</v>
      </c>
      <c r="J43" s="200"/>
      <c r="K43" s="277">
        <f>I43+J43</f>
        <v>432</v>
      </c>
      <c r="L43" s="199"/>
      <c r="M43" s="198">
        <f>K43+L43</f>
        <v>432</v>
      </c>
    </row>
    <row r="44" spans="2:13" s="197" customFormat="1" ht="19.5" customHeight="1" thickBot="1">
      <c r="B44" s="121" t="s">
        <v>328</v>
      </c>
      <c r="C44" s="456" t="s">
        <v>219</v>
      </c>
      <c r="D44" s="443">
        <v>0</v>
      </c>
      <c r="E44" s="123">
        <f aca="true" t="shared" si="11" ref="E44:M44">E45</f>
        <v>576</v>
      </c>
      <c r="F44" s="273">
        <f t="shared" si="11"/>
        <v>0</v>
      </c>
      <c r="G44" s="123">
        <f t="shared" si="11"/>
        <v>576</v>
      </c>
      <c r="H44" s="273">
        <f t="shared" si="11"/>
        <v>0</v>
      </c>
      <c r="I44" s="273">
        <f t="shared" si="11"/>
        <v>576</v>
      </c>
      <c r="J44" s="273">
        <f t="shared" si="11"/>
        <v>0</v>
      </c>
      <c r="K44" s="273">
        <f t="shared" si="11"/>
        <v>576</v>
      </c>
      <c r="L44" s="194">
        <f t="shared" si="11"/>
        <v>0</v>
      </c>
      <c r="M44" s="194">
        <f t="shared" si="11"/>
        <v>576</v>
      </c>
    </row>
    <row r="45" spans="2:13" ht="19.5" customHeight="1" thickBot="1">
      <c r="B45" s="368"/>
      <c r="C45" s="3" t="s">
        <v>105</v>
      </c>
      <c r="D45" s="208"/>
      <c r="E45" s="136">
        <v>576</v>
      </c>
      <c r="F45" s="277"/>
      <c r="G45" s="136">
        <f>E45+F45</f>
        <v>576</v>
      </c>
      <c r="H45" s="277"/>
      <c r="I45" s="277">
        <f>G45+H45</f>
        <v>576</v>
      </c>
      <c r="J45" s="277"/>
      <c r="K45" s="277">
        <f>I45+J45</f>
        <v>576</v>
      </c>
      <c r="L45" s="198"/>
      <c r="M45" s="198">
        <f>K45+L45</f>
        <v>576</v>
      </c>
    </row>
    <row r="46" spans="2:13" ht="19.5" customHeight="1" thickBot="1">
      <c r="B46" s="121" t="s">
        <v>329</v>
      </c>
      <c r="C46" s="456" t="s">
        <v>220</v>
      </c>
      <c r="D46" s="443">
        <v>0</v>
      </c>
      <c r="E46" s="123">
        <f aca="true" t="shared" si="12" ref="E46:M46">E47</f>
        <v>63</v>
      </c>
      <c r="F46" s="441">
        <f t="shared" si="12"/>
        <v>0</v>
      </c>
      <c r="G46" s="292">
        <f t="shared" si="12"/>
        <v>63</v>
      </c>
      <c r="H46" s="441">
        <f t="shared" si="12"/>
        <v>0</v>
      </c>
      <c r="I46" s="315">
        <f t="shared" si="12"/>
        <v>63</v>
      </c>
      <c r="J46" s="441">
        <f t="shared" si="12"/>
        <v>0</v>
      </c>
      <c r="K46" s="315">
        <f t="shared" si="12"/>
        <v>63</v>
      </c>
      <c r="L46" s="211">
        <f t="shared" si="12"/>
        <v>0</v>
      </c>
      <c r="M46" s="211">
        <f t="shared" si="12"/>
        <v>63</v>
      </c>
    </row>
    <row r="47" spans="2:13" ht="19.5" customHeight="1" thickBot="1">
      <c r="B47" s="339"/>
      <c r="C47" s="448" t="s">
        <v>363</v>
      </c>
      <c r="D47" s="208"/>
      <c r="E47" s="136">
        <v>63</v>
      </c>
      <c r="F47" s="442"/>
      <c r="G47" s="575">
        <f>E47+F47</f>
        <v>63</v>
      </c>
      <c r="H47" s="442"/>
      <c r="I47" s="280">
        <f>G47+H47</f>
        <v>63</v>
      </c>
      <c r="J47" s="442"/>
      <c r="K47" s="280">
        <f>I47+J47</f>
        <v>63</v>
      </c>
      <c r="L47" s="206"/>
      <c r="M47" s="205">
        <f>K47+L47</f>
        <v>63</v>
      </c>
    </row>
    <row r="48" spans="2:13" s="197" customFormat="1" ht="19.5" customHeight="1" thickBot="1">
      <c r="B48" s="121" t="s">
        <v>330</v>
      </c>
      <c r="C48" s="456" t="s">
        <v>108</v>
      </c>
      <c r="D48" s="443">
        <v>0</v>
      </c>
      <c r="E48" s="123">
        <f>E49</f>
        <v>3967</v>
      </c>
      <c r="F48" s="273">
        <f aca="true" t="shared" si="13" ref="F48:M48">F49</f>
        <v>0</v>
      </c>
      <c r="G48" s="123">
        <f t="shared" si="13"/>
        <v>3967</v>
      </c>
      <c r="H48" s="273">
        <f t="shared" si="13"/>
        <v>0</v>
      </c>
      <c r="I48" s="273">
        <f t="shared" si="13"/>
        <v>3967</v>
      </c>
      <c r="J48" s="273">
        <f t="shared" si="13"/>
        <v>0</v>
      </c>
      <c r="K48" s="273">
        <f t="shared" si="13"/>
        <v>3967</v>
      </c>
      <c r="L48" s="194">
        <f t="shared" si="13"/>
        <v>0</v>
      </c>
      <c r="M48" s="194">
        <f t="shared" si="13"/>
        <v>3967</v>
      </c>
    </row>
    <row r="49" spans="2:13" ht="19.5" customHeight="1" thickBot="1">
      <c r="B49" s="368"/>
      <c r="C49" s="448" t="s">
        <v>363</v>
      </c>
      <c r="D49" s="457"/>
      <c r="E49" s="226">
        <v>3967</v>
      </c>
      <c r="F49" s="274"/>
      <c r="G49" s="226">
        <f>E49+F49</f>
        <v>3967</v>
      </c>
      <c r="H49" s="274"/>
      <c r="I49" s="274">
        <f>G49+H49</f>
        <v>3967</v>
      </c>
      <c r="J49" s="274"/>
      <c r="K49" s="274">
        <f>I49+J49</f>
        <v>3967</v>
      </c>
      <c r="L49" s="201"/>
      <c r="M49" s="201">
        <f>K49+L49</f>
        <v>3967</v>
      </c>
    </row>
    <row r="50" spans="2:13" s="197" customFormat="1" ht="19.5" customHeight="1" thickBot="1">
      <c r="B50" s="121" t="s">
        <v>331</v>
      </c>
      <c r="C50" s="456" t="s">
        <v>221</v>
      </c>
      <c r="D50" s="443">
        <v>0</v>
      </c>
      <c r="E50" s="123">
        <f aca="true" t="shared" si="14" ref="E50:K50">E51</f>
        <v>9945</v>
      </c>
      <c r="F50" s="273">
        <f t="shared" si="14"/>
        <v>0</v>
      </c>
      <c r="G50" s="123">
        <f t="shared" si="14"/>
        <v>9945</v>
      </c>
      <c r="H50" s="273">
        <f t="shared" si="14"/>
        <v>0</v>
      </c>
      <c r="I50" s="273">
        <f t="shared" si="14"/>
        <v>9945</v>
      </c>
      <c r="J50" s="273">
        <f t="shared" si="14"/>
        <v>0</v>
      </c>
      <c r="K50" s="273">
        <f t="shared" si="14"/>
        <v>9945</v>
      </c>
      <c r="L50" s="194" t="e">
        <f>L51+#REF!</f>
        <v>#REF!</v>
      </c>
      <c r="M50" s="194" t="e">
        <f>M51+#REF!</f>
        <v>#REF!</v>
      </c>
    </row>
    <row r="51" spans="2:13" s="197" customFormat="1" ht="19.5" customHeight="1" thickBot="1">
      <c r="B51" s="368"/>
      <c r="C51" s="448" t="s">
        <v>363</v>
      </c>
      <c r="D51" s="463"/>
      <c r="E51" s="226">
        <v>9945</v>
      </c>
      <c r="F51" s="274"/>
      <c r="G51" s="226">
        <f>E51+F51</f>
        <v>9945</v>
      </c>
      <c r="H51" s="274"/>
      <c r="I51" s="274">
        <f>G51+H51</f>
        <v>9945</v>
      </c>
      <c r="J51" s="274"/>
      <c r="K51" s="274">
        <f>I51+J51</f>
        <v>9945</v>
      </c>
      <c r="L51" s="196"/>
      <c r="M51" s="196">
        <f>K51+L51</f>
        <v>9945</v>
      </c>
    </row>
    <row r="52" spans="2:13" ht="19.5" customHeight="1" thickBot="1">
      <c r="B52" s="121" t="s">
        <v>332</v>
      </c>
      <c r="C52" s="456" t="s">
        <v>222</v>
      </c>
      <c r="D52" s="443">
        <v>0.5</v>
      </c>
      <c r="E52" s="123">
        <f aca="true" t="shared" si="15" ref="E52:K52">E53+E54+E55+E56</f>
        <v>4543</v>
      </c>
      <c r="F52" s="273">
        <f t="shared" si="15"/>
        <v>0</v>
      </c>
      <c r="G52" s="123">
        <f t="shared" si="15"/>
        <v>4543</v>
      </c>
      <c r="H52" s="273">
        <f t="shared" si="15"/>
        <v>0</v>
      </c>
      <c r="I52" s="273">
        <f t="shared" si="15"/>
        <v>4543</v>
      </c>
      <c r="J52" s="273">
        <f t="shared" si="15"/>
        <v>1498</v>
      </c>
      <c r="K52" s="273">
        <f t="shared" si="15"/>
        <v>6041</v>
      </c>
      <c r="L52" s="194" t="e">
        <f>L53+L54+L55+#REF!+L56</f>
        <v>#REF!</v>
      </c>
      <c r="M52" s="194" t="e">
        <f>M53+M54+M55+#REF!+M56</f>
        <v>#REF!</v>
      </c>
    </row>
    <row r="53" spans="2:13" ht="19.5" customHeight="1">
      <c r="B53" s="368"/>
      <c r="C53" s="3" t="s">
        <v>102</v>
      </c>
      <c r="D53" s="208"/>
      <c r="E53" s="136">
        <v>1300</v>
      </c>
      <c r="F53" s="277"/>
      <c r="G53" s="136">
        <f>E53+F53</f>
        <v>1300</v>
      </c>
      <c r="H53" s="277"/>
      <c r="I53" s="277">
        <f>G53+H53</f>
        <v>1300</v>
      </c>
      <c r="J53" s="277">
        <f>14+1083</f>
        <v>1097</v>
      </c>
      <c r="K53" s="277">
        <f>I53+J53</f>
        <v>2397</v>
      </c>
      <c r="L53" s="198">
        <f>118+314</f>
        <v>432</v>
      </c>
      <c r="M53" s="198">
        <f>K53+L53</f>
        <v>2829</v>
      </c>
    </row>
    <row r="54" spans="2:13" ht="19.5" customHeight="1">
      <c r="B54" s="366"/>
      <c r="C54" s="4" t="s">
        <v>107</v>
      </c>
      <c r="D54" s="209"/>
      <c r="E54" s="126">
        <v>338</v>
      </c>
      <c r="F54" s="200"/>
      <c r="G54" s="136">
        <f>E54+F54</f>
        <v>338</v>
      </c>
      <c r="H54" s="200"/>
      <c r="I54" s="277">
        <f>G54+H54</f>
        <v>338</v>
      </c>
      <c r="J54" s="200">
        <v>401</v>
      </c>
      <c r="K54" s="277">
        <f>I54+J54</f>
        <v>739</v>
      </c>
      <c r="L54" s="199">
        <f>35+85</f>
        <v>120</v>
      </c>
      <c r="M54" s="198">
        <f>K54+L54</f>
        <v>859</v>
      </c>
    </row>
    <row r="55" spans="2:13" ht="19.5" customHeight="1">
      <c r="B55" s="366"/>
      <c r="C55" s="448" t="s">
        <v>363</v>
      </c>
      <c r="D55" s="209"/>
      <c r="E55" s="126">
        <v>2105</v>
      </c>
      <c r="F55" s="200"/>
      <c r="G55" s="136">
        <f>E55+F55</f>
        <v>2105</v>
      </c>
      <c r="H55" s="200"/>
      <c r="I55" s="277">
        <f>G55+H55</f>
        <v>2105</v>
      </c>
      <c r="J55" s="200"/>
      <c r="K55" s="277">
        <f>I55+J55</f>
        <v>2105</v>
      </c>
      <c r="L55" s="199">
        <v>4</v>
      </c>
      <c r="M55" s="198">
        <f>K55+L55</f>
        <v>2109</v>
      </c>
    </row>
    <row r="56" spans="2:13" ht="19.5" customHeight="1" thickBot="1">
      <c r="B56" s="343"/>
      <c r="C56" s="461" t="s">
        <v>105</v>
      </c>
      <c r="D56" s="319"/>
      <c r="E56" s="563">
        <v>800</v>
      </c>
      <c r="F56" s="276"/>
      <c r="G56" s="136">
        <f>E56+F56</f>
        <v>800</v>
      </c>
      <c r="H56" s="276"/>
      <c r="I56" s="277">
        <f>G56+H56</f>
        <v>800</v>
      </c>
      <c r="J56" s="276"/>
      <c r="K56" s="277">
        <f>I56+J56</f>
        <v>800</v>
      </c>
      <c r="L56" s="205"/>
      <c r="M56" s="198">
        <f>K56+L56</f>
        <v>800</v>
      </c>
    </row>
    <row r="57" spans="2:13" s="197" customFormat="1" ht="19.5" customHeight="1" thickBot="1">
      <c r="B57" s="121" t="s">
        <v>333</v>
      </c>
      <c r="C57" s="456" t="s">
        <v>223</v>
      </c>
      <c r="D57" s="443">
        <v>0</v>
      </c>
      <c r="E57" s="123">
        <f aca="true" t="shared" si="16" ref="E57:K57">E58</f>
        <v>267</v>
      </c>
      <c r="F57" s="273">
        <f t="shared" si="16"/>
        <v>0</v>
      </c>
      <c r="G57" s="123">
        <f t="shared" si="16"/>
        <v>267</v>
      </c>
      <c r="H57" s="273">
        <f t="shared" si="16"/>
        <v>0</v>
      </c>
      <c r="I57" s="273">
        <f t="shared" si="16"/>
        <v>267</v>
      </c>
      <c r="J57" s="273">
        <f t="shared" si="16"/>
        <v>0</v>
      </c>
      <c r="K57" s="273">
        <f t="shared" si="16"/>
        <v>267</v>
      </c>
      <c r="L57" s="194" t="e">
        <f>#REF!+#REF!+L58+#REF!</f>
        <v>#REF!</v>
      </c>
      <c r="M57" s="194" t="e">
        <f>#REF!+#REF!+M58+#REF!</f>
        <v>#REF!</v>
      </c>
    </row>
    <row r="58" spans="2:13" ht="19.5" customHeight="1" thickBot="1">
      <c r="B58" s="366"/>
      <c r="C58" s="448" t="s">
        <v>363</v>
      </c>
      <c r="D58" s="209"/>
      <c r="E58" s="126">
        <v>267</v>
      </c>
      <c r="F58" s="200"/>
      <c r="G58" s="136">
        <f>E58+F58</f>
        <v>267</v>
      </c>
      <c r="H58" s="200"/>
      <c r="I58" s="277">
        <f>G58+H58</f>
        <v>267</v>
      </c>
      <c r="J58" s="200"/>
      <c r="K58" s="277">
        <f>I58+J58</f>
        <v>267</v>
      </c>
      <c r="L58" s="199"/>
      <c r="M58" s="198">
        <f>K58+L58</f>
        <v>267</v>
      </c>
    </row>
    <row r="59" spans="2:13" ht="19.5" customHeight="1" thickBot="1">
      <c r="B59" s="121" t="s">
        <v>334</v>
      </c>
      <c r="C59" s="456" t="s">
        <v>224</v>
      </c>
      <c r="D59" s="443">
        <v>0</v>
      </c>
      <c r="E59" s="123">
        <f aca="true" t="shared" si="17" ref="E59:K59">E60+E61</f>
        <v>1963</v>
      </c>
      <c r="F59" s="273">
        <f t="shared" si="17"/>
        <v>0</v>
      </c>
      <c r="G59" s="123">
        <f t="shared" si="17"/>
        <v>1963</v>
      </c>
      <c r="H59" s="273">
        <f t="shared" si="17"/>
        <v>0</v>
      </c>
      <c r="I59" s="273">
        <f t="shared" si="17"/>
        <v>1963</v>
      </c>
      <c r="J59" s="273">
        <f t="shared" si="17"/>
        <v>0</v>
      </c>
      <c r="K59" s="273">
        <f t="shared" si="17"/>
        <v>1963</v>
      </c>
      <c r="L59" s="194" t="e">
        <f>L60+L61+#REF!+#REF!</f>
        <v>#REF!</v>
      </c>
      <c r="M59" s="194" t="e">
        <f>M60+M61+#REF!+#REF!</f>
        <v>#REF!</v>
      </c>
    </row>
    <row r="60" spans="2:13" ht="19.5" customHeight="1">
      <c r="B60" s="368"/>
      <c r="C60" s="3" t="s">
        <v>102</v>
      </c>
      <c r="D60" s="208"/>
      <c r="E60" s="136">
        <v>1546</v>
      </c>
      <c r="F60" s="277"/>
      <c r="G60" s="136">
        <f>E60+F60</f>
        <v>1546</v>
      </c>
      <c r="H60" s="277"/>
      <c r="I60" s="277">
        <f>G60+H60</f>
        <v>1546</v>
      </c>
      <c r="J60" s="277"/>
      <c r="K60" s="277">
        <f>I60+J60</f>
        <v>1546</v>
      </c>
      <c r="L60" s="198"/>
      <c r="M60" s="198">
        <f>K60+L60</f>
        <v>1546</v>
      </c>
    </row>
    <row r="61" spans="2:13" ht="19.5" customHeight="1" thickBot="1">
      <c r="B61" s="343"/>
      <c r="C61" s="4" t="s">
        <v>107</v>
      </c>
      <c r="D61" s="209"/>
      <c r="E61" s="126">
        <v>417</v>
      </c>
      <c r="F61" s="200"/>
      <c r="G61" s="136">
        <f>E61+F61</f>
        <v>417</v>
      </c>
      <c r="H61" s="200"/>
      <c r="I61" s="277">
        <f>G61+H61</f>
        <v>417</v>
      </c>
      <c r="J61" s="200"/>
      <c r="K61" s="277">
        <f>I61+J61</f>
        <v>417</v>
      </c>
      <c r="L61" s="199"/>
      <c r="M61" s="198">
        <f>K61+L61</f>
        <v>417</v>
      </c>
    </row>
    <row r="62" spans="2:13" s="2" customFormat="1" ht="19.5" customHeight="1" thickBot="1">
      <c r="B62" s="675" t="s">
        <v>100</v>
      </c>
      <c r="C62" s="675"/>
      <c r="D62" s="446" t="s">
        <v>101</v>
      </c>
      <c r="E62" s="569" t="s">
        <v>82</v>
      </c>
      <c r="F62" s="270" t="s">
        <v>360</v>
      </c>
      <c r="G62" s="569" t="s">
        <v>428</v>
      </c>
      <c r="H62" s="270" t="s">
        <v>192</v>
      </c>
      <c r="I62" s="270" t="s">
        <v>428</v>
      </c>
      <c r="J62" s="270" t="s">
        <v>193</v>
      </c>
      <c r="K62" s="270" t="s">
        <v>428</v>
      </c>
      <c r="L62" s="186" t="s">
        <v>206</v>
      </c>
      <c r="M62" s="186" t="s">
        <v>191</v>
      </c>
    </row>
    <row r="63" spans="2:13" ht="19.5" customHeight="1" thickBot="1">
      <c r="B63" s="121" t="s">
        <v>587</v>
      </c>
      <c r="C63" s="456" t="s">
        <v>247</v>
      </c>
      <c r="D63" s="443">
        <v>1</v>
      </c>
      <c r="E63" s="123">
        <f>E64+E65+E66</f>
        <v>3777</v>
      </c>
      <c r="F63" s="273">
        <f aca="true" t="shared" si="18" ref="F63:K63">F64+F65</f>
        <v>15</v>
      </c>
      <c r="G63" s="123">
        <f t="shared" si="18"/>
        <v>2601</v>
      </c>
      <c r="H63" s="273">
        <f t="shared" si="18"/>
        <v>0</v>
      </c>
      <c r="I63" s="273">
        <f t="shared" si="18"/>
        <v>2601</v>
      </c>
      <c r="J63" s="273">
        <f t="shared" si="18"/>
        <v>0</v>
      </c>
      <c r="K63" s="273">
        <f t="shared" si="18"/>
        <v>2601</v>
      </c>
      <c r="L63" s="194" t="e">
        <f>L64+L65+#REF!+#REF!</f>
        <v>#REF!</v>
      </c>
      <c r="M63" s="194" t="e">
        <f>M64+M65+#REF!+#REF!</f>
        <v>#REF!</v>
      </c>
    </row>
    <row r="64" spans="2:13" ht="19.5" customHeight="1">
      <c r="B64" s="368"/>
      <c r="C64" s="3" t="s">
        <v>102</v>
      </c>
      <c r="D64" s="208"/>
      <c r="E64" s="136">
        <v>2030</v>
      </c>
      <c r="F64" s="277">
        <v>12</v>
      </c>
      <c r="G64" s="136">
        <f>E64+F64</f>
        <v>2042</v>
      </c>
      <c r="H64" s="277"/>
      <c r="I64" s="277">
        <f>G64+H64</f>
        <v>2042</v>
      </c>
      <c r="J64" s="277"/>
      <c r="K64" s="277">
        <f>I64+J64</f>
        <v>2042</v>
      </c>
      <c r="L64" s="198"/>
      <c r="M64" s="198">
        <f>K64+L64</f>
        <v>2042</v>
      </c>
    </row>
    <row r="65" spans="2:13" ht="19.5" customHeight="1">
      <c r="B65" s="366"/>
      <c r="C65" s="4" t="s">
        <v>107</v>
      </c>
      <c r="D65" s="209"/>
      <c r="E65" s="126">
        <v>556</v>
      </c>
      <c r="F65" s="200">
        <v>3</v>
      </c>
      <c r="G65" s="136">
        <f>E65+F65</f>
        <v>559</v>
      </c>
      <c r="H65" s="200"/>
      <c r="I65" s="277">
        <f>G65+H65</f>
        <v>559</v>
      </c>
      <c r="J65" s="200"/>
      <c r="K65" s="277">
        <f>I65+J65</f>
        <v>559</v>
      </c>
      <c r="L65" s="199"/>
      <c r="M65" s="198">
        <f>K65+L65</f>
        <v>559</v>
      </c>
    </row>
    <row r="66" spans="2:13" ht="19.5" customHeight="1" thickBot="1">
      <c r="B66" s="343"/>
      <c r="C66" s="464" t="s">
        <v>363</v>
      </c>
      <c r="D66" s="319"/>
      <c r="E66" s="563">
        <v>1191</v>
      </c>
      <c r="F66" s="278"/>
      <c r="G66" s="637">
        <f>E66+F66</f>
        <v>1191</v>
      </c>
      <c r="H66" s="276"/>
      <c r="I66" s="276">
        <f>G66+H66</f>
        <v>1191</v>
      </c>
      <c r="J66" s="276"/>
      <c r="K66" s="276">
        <f>I66+J66</f>
        <v>1191</v>
      </c>
      <c r="L66" s="207"/>
      <c r="M66" s="198">
        <f>K66+L66</f>
        <v>1191</v>
      </c>
    </row>
    <row r="67" spans="2:13" ht="19.5" customHeight="1" thickBot="1">
      <c r="B67" s="121" t="s">
        <v>335</v>
      </c>
      <c r="C67" s="456" t="s">
        <v>225</v>
      </c>
      <c r="D67" s="443">
        <v>0</v>
      </c>
      <c r="E67" s="123">
        <f>E68</f>
        <v>15802</v>
      </c>
      <c r="F67" s="273">
        <f>F68+F87</f>
        <v>0</v>
      </c>
      <c r="G67" s="123">
        <f>G68</f>
        <v>15802</v>
      </c>
      <c r="H67" s="273">
        <f>H68+H87</f>
        <v>0</v>
      </c>
      <c r="I67" s="273">
        <f>I68</f>
        <v>15802</v>
      </c>
      <c r="J67" s="273">
        <f>J68+J87</f>
        <v>1840</v>
      </c>
      <c r="K67" s="273">
        <f>K68</f>
        <v>17642</v>
      </c>
      <c r="L67" s="194">
        <f>L68</f>
        <v>1204</v>
      </c>
      <c r="M67" s="194">
        <f>M68</f>
        <v>18846</v>
      </c>
    </row>
    <row r="68" spans="2:13" ht="19.5" customHeight="1" thickBot="1">
      <c r="B68" s="343"/>
      <c r="C68" s="461" t="s">
        <v>364</v>
      </c>
      <c r="D68" s="319"/>
      <c r="E68" s="563">
        <v>15802</v>
      </c>
      <c r="F68" s="276"/>
      <c r="G68" s="136">
        <f>E68+F68</f>
        <v>15802</v>
      </c>
      <c r="H68" s="276"/>
      <c r="I68" s="277">
        <f>G68+H68</f>
        <v>15802</v>
      </c>
      <c r="J68" s="276">
        <f>614+1226</f>
        <v>1840</v>
      </c>
      <c r="K68" s="277">
        <f>I68+J68</f>
        <v>17642</v>
      </c>
      <c r="L68" s="205">
        <v>1204</v>
      </c>
      <c r="M68" s="198">
        <f>K68+L68</f>
        <v>18846</v>
      </c>
    </row>
    <row r="69" spans="2:13" ht="19.5" customHeight="1" hidden="1" thickBot="1">
      <c r="B69" s="121" t="s">
        <v>336</v>
      </c>
      <c r="C69" s="456" t="s">
        <v>226</v>
      </c>
      <c r="D69" s="443">
        <v>0</v>
      </c>
      <c r="E69" s="123">
        <f>E70</f>
        <v>0</v>
      </c>
      <c r="F69" s="273">
        <f>F70+F89</f>
        <v>0</v>
      </c>
      <c r="G69" s="123">
        <f>G70</f>
        <v>0</v>
      </c>
      <c r="H69" s="273">
        <f>H70+H89</f>
        <v>4</v>
      </c>
      <c r="I69" s="273">
        <f>I70</f>
        <v>4</v>
      </c>
      <c r="J69" s="273">
        <f>J70+J89</f>
        <v>-258</v>
      </c>
      <c r="K69" s="273">
        <f>K70</f>
        <v>-254</v>
      </c>
      <c r="L69" s="194">
        <f>L70</f>
        <v>0</v>
      </c>
      <c r="M69" s="194">
        <f>M70</f>
        <v>-254</v>
      </c>
    </row>
    <row r="70" spans="2:13" ht="19.5" customHeight="1" hidden="1" thickBot="1">
      <c r="B70" s="343"/>
      <c r="C70" s="461" t="s">
        <v>364</v>
      </c>
      <c r="D70" s="319"/>
      <c r="E70" s="563"/>
      <c r="F70" s="276"/>
      <c r="G70" s="136">
        <f>E70+F70</f>
        <v>0</v>
      </c>
      <c r="H70" s="276">
        <v>4</v>
      </c>
      <c r="I70" s="277">
        <f>G70+H70</f>
        <v>4</v>
      </c>
      <c r="J70" s="276">
        <v>-258</v>
      </c>
      <c r="K70" s="277">
        <f>I70+J70</f>
        <v>-254</v>
      </c>
      <c r="L70" s="205"/>
      <c r="M70" s="198">
        <f>K70+L70</f>
        <v>-254</v>
      </c>
    </row>
    <row r="71" spans="2:13" ht="19.5" customHeight="1" thickBot="1">
      <c r="B71" s="121" t="s">
        <v>337</v>
      </c>
      <c r="C71" s="245" t="s">
        <v>227</v>
      </c>
      <c r="D71" s="443">
        <v>0</v>
      </c>
      <c r="E71" s="123">
        <f>E72</f>
        <v>6200</v>
      </c>
      <c r="F71" s="273">
        <f>F72+F93</f>
        <v>0</v>
      </c>
      <c r="G71" s="123">
        <f>G72</f>
        <v>6200</v>
      </c>
      <c r="H71" s="273">
        <f>H72+H93</f>
        <v>0</v>
      </c>
      <c r="I71" s="273">
        <f>I72</f>
        <v>6200</v>
      </c>
      <c r="J71" s="273">
        <f>J72+J93</f>
        <v>108</v>
      </c>
      <c r="K71" s="273">
        <f>K72</f>
        <v>6308</v>
      </c>
      <c r="L71" s="194">
        <f>L72</f>
        <v>0</v>
      </c>
      <c r="M71" s="194">
        <f>M72</f>
        <v>6308</v>
      </c>
    </row>
    <row r="72" spans="2:13" ht="19.5" customHeight="1" thickBot="1">
      <c r="B72" s="343"/>
      <c r="C72" s="461" t="s">
        <v>364</v>
      </c>
      <c r="D72" s="319"/>
      <c r="E72" s="563">
        <v>6200</v>
      </c>
      <c r="F72" s="276"/>
      <c r="G72" s="226">
        <f>E72+F72</f>
        <v>6200</v>
      </c>
      <c r="H72" s="276"/>
      <c r="I72" s="274">
        <f>G72+H72</f>
        <v>6200</v>
      </c>
      <c r="J72" s="276">
        <v>108</v>
      </c>
      <c r="K72" s="274">
        <f>I72+J72</f>
        <v>6308</v>
      </c>
      <c r="L72" s="196">
        <v>0</v>
      </c>
      <c r="M72" s="196">
        <f>K72+L72</f>
        <v>6308</v>
      </c>
    </row>
    <row r="73" spans="2:13" ht="19.5" customHeight="1" thickBot="1">
      <c r="B73" s="121" t="s">
        <v>338</v>
      </c>
      <c r="C73" s="456" t="s">
        <v>228</v>
      </c>
      <c r="D73" s="465">
        <v>0</v>
      </c>
      <c r="E73" s="433">
        <f>E74+E75</f>
        <v>3468</v>
      </c>
      <c r="F73" s="279">
        <f>F74+F75</f>
        <v>0</v>
      </c>
      <c r="G73" s="433">
        <f>G74+G75</f>
        <v>3468</v>
      </c>
      <c r="H73" s="279">
        <f aca="true" t="shared" si="19" ref="H73:M73">H74+H75</f>
        <v>0</v>
      </c>
      <c r="I73" s="279">
        <f t="shared" si="19"/>
        <v>3468</v>
      </c>
      <c r="J73" s="279">
        <f t="shared" si="19"/>
        <v>212</v>
      </c>
      <c r="K73" s="279">
        <f t="shared" si="19"/>
        <v>3680</v>
      </c>
      <c r="L73" s="279">
        <f t="shared" si="19"/>
        <v>0</v>
      </c>
      <c r="M73" s="279">
        <f t="shared" si="19"/>
        <v>3680</v>
      </c>
    </row>
    <row r="74" spans="2:13" ht="19.5" customHeight="1">
      <c r="B74" s="366"/>
      <c r="C74" s="3" t="s">
        <v>107</v>
      </c>
      <c r="D74" s="209"/>
      <c r="E74" s="126">
        <v>671</v>
      </c>
      <c r="F74" s="200"/>
      <c r="G74" s="136">
        <f>E74+F74</f>
        <v>671</v>
      </c>
      <c r="H74" s="200"/>
      <c r="I74" s="277">
        <f>G74+H74</f>
        <v>671</v>
      </c>
      <c r="J74" s="200"/>
      <c r="K74" s="277">
        <f>I74+J74</f>
        <v>671</v>
      </c>
      <c r="L74" s="199"/>
      <c r="M74" s="198">
        <f>K74+L74</f>
        <v>671</v>
      </c>
    </row>
    <row r="75" spans="2:13" ht="19.5" customHeight="1" thickBot="1">
      <c r="B75" s="343"/>
      <c r="C75" s="461" t="s">
        <v>364</v>
      </c>
      <c r="D75" s="319"/>
      <c r="E75" s="563">
        <v>2797</v>
      </c>
      <c r="F75" s="276"/>
      <c r="G75" s="226">
        <f>E75+F75</f>
        <v>2797</v>
      </c>
      <c r="H75" s="276"/>
      <c r="I75" s="274">
        <f>G75+H75</f>
        <v>2797</v>
      </c>
      <c r="J75" s="276">
        <v>212</v>
      </c>
      <c r="K75" s="274">
        <f>I75+J75</f>
        <v>3009</v>
      </c>
      <c r="L75" s="205"/>
      <c r="M75" s="198">
        <f>K75+L75</f>
        <v>3009</v>
      </c>
    </row>
    <row r="76" spans="2:13" ht="19.5" customHeight="1" thickBot="1">
      <c r="B76" s="121" t="s">
        <v>339</v>
      </c>
      <c r="C76" s="456" t="s">
        <v>229</v>
      </c>
      <c r="D76" s="465">
        <v>0</v>
      </c>
      <c r="E76" s="433">
        <f>E77+E78</f>
        <v>117</v>
      </c>
      <c r="F76" s="279">
        <f>F77+F78</f>
        <v>0</v>
      </c>
      <c r="G76" s="292">
        <f>G77+G78</f>
        <v>117</v>
      </c>
      <c r="H76" s="279">
        <f aca="true" t="shared" si="20" ref="H76:M76">H77+H78</f>
        <v>0</v>
      </c>
      <c r="I76" s="315">
        <f t="shared" si="20"/>
        <v>117</v>
      </c>
      <c r="J76" s="279">
        <f t="shared" si="20"/>
        <v>0</v>
      </c>
      <c r="K76" s="315">
        <f t="shared" si="20"/>
        <v>117</v>
      </c>
      <c r="L76" s="315">
        <f t="shared" si="20"/>
        <v>0</v>
      </c>
      <c r="M76" s="315">
        <f t="shared" si="20"/>
        <v>117</v>
      </c>
    </row>
    <row r="77" spans="2:13" ht="19.5" customHeight="1">
      <c r="B77" s="366"/>
      <c r="C77" s="3" t="s">
        <v>107</v>
      </c>
      <c r="D77" s="209"/>
      <c r="E77" s="126">
        <v>23</v>
      </c>
      <c r="F77" s="200"/>
      <c r="G77" s="136">
        <f>E77+F77</f>
        <v>23</v>
      </c>
      <c r="H77" s="200"/>
      <c r="I77" s="277">
        <f>G77+H77</f>
        <v>23</v>
      </c>
      <c r="J77" s="200"/>
      <c r="K77" s="277">
        <f>I77+J77</f>
        <v>23</v>
      </c>
      <c r="L77" s="199"/>
      <c r="M77" s="198">
        <f>K77+L77</f>
        <v>23</v>
      </c>
    </row>
    <row r="78" spans="2:13" ht="19.5" customHeight="1" thickBot="1">
      <c r="B78" s="343"/>
      <c r="C78" s="461" t="s">
        <v>364</v>
      </c>
      <c r="D78" s="319"/>
      <c r="E78" s="563">
        <v>94</v>
      </c>
      <c r="F78" s="276"/>
      <c r="G78" s="226">
        <f>E78+F78</f>
        <v>94</v>
      </c>
      <c r="H78" s="276"/>
      <c r="I78" s="274">
        <f>G78+H78</f>
        <v>94</v>
      </c>
      <c r="J78" s="276"/>
      <c r="K78" s="274">
        <f>I78+J78</f>
        <v>94</v>
      </c>
      <c r="L78" s="205"/>
      <c r="M78" s="198">
        <f>K78+L78</f>
        <v>94</v>
      </c>
    </row>
    <row r="79" spans="2:13" ht="19.5" customHeight="1" thickBot="1">
      <c r="B79" s="121" t="s">
        <v>340</v>
      </c>
      <c r="C79" s="456" t="s">
        <v>230</v>
      </c>
      <c r="D79" s="465"/>
      <c r="E79" s="433">
        <f aca="true" t="shared" si="21" ref="E79:K79">E80</f>
        <v>0</v>
      </c>
      <c r="F79" s="279">
        <f t="shared" si="21"/>
        <v>0</v>
      </c>
      <c r="G79" s="292">
        <f t="shared" si="21"/>
        <v>0</v>
      </c>
      <c r="H79" s="279">
        <f t="shared" si="21"/>
        <v>1259</v>
      </c>
      <c r="I79" s="315">
        <f t="shared" si="21"/>
        <v>1259</v>
      </c>
      <c r="J79" s="279">
        <f t="shared" si="21"/>
        <v>1212</v>
      </c>
      <c r="K79" s="315">
        <f t="shared" si="21"/>
        <v>2471</v>
      </c>
      <c r="L79" s="205"/>
      <c r="M79" s="196"/>
    </row>
    <row r="80" spans="2:13" ht="19.5" customHeight="1" thickBot="1">
      <c r="B80" s="343"/>
      <c r="C80" s="466" t="s">
        <v>110</v>
      </c>
      <c r="D80" s="319"/>
      <c r="E80" s="563">
        <v>0</v>
      </c>
      <c r="F80" s="276"/>
      <c r="G80" s="638">
        <f>E80+F80</f>
        <v>0</v>
      </c>
      <c r="H80" s="276">
        <v>1259</v>
      </c>
      <c r="I80" s="467">
        <f>G80+H80</f>
        <v>1259</v>
      </c>
      <c r="J80" s="276">
        <v>1212</v>
      </c>
      <c r="K80" s="467">
        <f>I80+J80</f>
        <v>2471</v>
      </c>
      <c r="L80" s="205"/>
      <c r="M80" s="198">
        <f>K80+L80</f>
        <v>2471</v>
      </c>
    </row>
    <row r="81" spans="2:13" ht="19.5" customHeight="1" thickBot="1">
      <c r="B81" s="343" t="s">
        <v>341</v>
      </c>
      <c r="C81" s="468" t="s">
        <v>342</v>
      </c>
      <c r="D81" s="469"/>
      <c r="E81" s="574">
        <v>0</v>
      </c>
      <c r="F81" s="279">
        <f aca="true" t="shared" si="22" ref="F81:M81">F82</f>
        <v>31</v>
      </c>
      <c r="G81" s="292">
        <f t="shared" si="22"/>
        <v>31</v>
      </c>
      <c r="H81" s="279">
        <f t="shared" si="22"/>
        <v>0</v>
      </c>
      <c r="I81" s="315">
        <f t="shared" si="22"/>
        <v>31</v>
      </c>
      <c r="J81" s="279">
        <f t="shared" si="22"/>
        <v>92</v>
      </c>
      <c r="K81" s="315">
        <f t="shared" si="22"/>
        <v>123</v>
      </c>
      <c r="L81" s="314">
        <f t="shared" si="22"/>
        <v>49</v>
      </c>
      <c r="M81" s="314">
        <f t="shared" si="22"/>
        <v>172</v>
      </c>
    </row>
    <row r="82" spans="2:13" ht="19.5" customHeight="1" thickBot="1">
      <c r="B82" s="343"/>
      <c r="C82" s="461" t="s">
        <v>364</v>
      </c>
      <c r="D82" s="469"/>
      <c r="E82" s="575"/>
      <c r="F82" s="276">
        <v>31</v>
      </c>
      <c r="G82" s="607">
        <f>F82+E82</f>
        <v>31</v>
      </c>
      <c r="H82" s="276"/>
      <c r="I82" s="470">
        <f>H82+G82</f>
        <v>31</v>
      </c>
      <c r="J82" s="276">
        <v>92</v>
      </c>
      <c r="K82" s="470">
        <f>J82+I82</f>
        <v>123</v>
      </c>
      <c r="L82" s="316">
        <v>49</v>
      </c>
      <c r="M82" s="316">
        <f>L82+K82</f>
        <v>172</v>
      </c>
    </row>
    <row r="83" spans="2:13" ht="19.5" customHeight="1" thickBot="1">
      <c r="B83" s="121" t="s">
        <v>343</v>
      </c>
      <c r="C83" s="456" t="s">
        <v>231</v>
      </c>
      <c r="D83" s="471"/>
      <c r="E83" s="123">
        <f aca="true" t="shared" si="23" ref="E83:M83">E84</f>
        <v>0</v>
      </c>
      <c r="F83" s="273">
        <f t="shared" si="23"/>
        <v>110</v>
      </c>
      <c r="G83" s="123">
        <f t="shared" si="23"/>
        <v>110</v>
      </c>
      <c r="H83" s="273">
        <f t="shared" si="23"/>
        <v>110</v>
      </c>
      <c r="I83" s="273">
        <f t="shared" si="23"/>
        <v>220</v>
      </c>
      <c r="J83" s="273">
        <f t="shared" si="23"/>
        <v>180</v>
      </c>
      <c r="K83" s="273">
        <f t="shared" si="23"/>
        <v>400</v>
      </c>
      <c r="L83" s="273">
        <f t="shared" si="23"/>
        <v>80</v>
      </c>
      <c r="M83" s="273">
        <f t="shared" si="23"/>
        <v>480</v>
      </c>
    </row>
    <row r="84" spans="2:13" ht="19.5" customHeight="1" thickBot="1">
      <c r="B84" s="343"/>
      <c r="C84" s="461" t="s">
        <v>364</v>
      </c>
      <c r="D84" s="469"/>
      <c r="E84" s="575">
        <v>0</v>
      </c>
      <c r="F84" s="276">
        <v>110</v>
      </c>
      <c r="G84" s="607">
        <f>E84+F84</f>
        <v>110</v>
      </c>
      <c r="H84" s="276">
        <v>110</v>
      </c>
      <c r="I84" s="470">
        <f>G84+H84</f>
        <v>220</v>
      </c>
      <c r="J84" s="276">
        <v>180</v>
      </c>
      <c r="K84" s="470">
        <f>I84+J84</f>
        <v>400</v>
      </c>
      <c r="L84" s="316">
        <v>80</v>
      </c>
      <c r="M84" s="316">
        <f>K84+L84</f>
        <v>480</v>
      </c>
    </row>
    <row r="85" spans="2:13" ht="19.5" customHeight="1" thickBot="1">
      <c r="B85" s="121" t="s">
        <v>344</v>
      </c>
      <c r="C85" s="456" t="s">
        <v>232</v>
      </c>
      <c r="D85" s="443">
        <v>0</v>
      </c>
      <c r="E85" s="123">
        <f aca="true" t="shared" si="24" ref="E85:M85">E86</f>
        <v>385</v>
      </c>
      <c r="F85" s="273">
        <f t="shared" si="24"/>
        <v>0</v>
      </c>
      <c r="G85" s="123">
        <f t="shared" si="24"/>
        <v>385</v>
      </c>
      <c r="H85" s="273">
        <f t="shared" si="24"/>
        <v>0</v>
      </c>
      <c r="I85" s="273">
        <f t="shared" si="24"/>
        <v>385</v>
      </c>
      <c r="J85" s="273">
        <f t="shared" si="24"/>
        <v>0</v>
      </c>
      <c r="K85" s="273">
        <f t="shared" si="24"/>
        <v>385</v>
      </c>
      <c r="L85" s="273">
        <f t="shared" si="24"/>
        <v>0</v>
      </c>
      <c r="M85" s="273">
        <f t="shared" si="24"/>
        <v>385</v>
      </c>
    </row>
    <row r="86" spans="2:13" ht="19.5" customHeight="1" thickBot="1">
      <c r="B86" s="343"/>
      <c r="C86" s="461" t="s">
        <v>364</v>
      </c>
      <c r="D86" s="566"/>
      <c r="E86" s="575">
        <v>385</v>
      </c>
      <c r="F86" s="276"/>
      <c r="G86" s="607">
        <f>E86+F86</f>
        <v>385</v>
      </c>
      <c r="H86" s="276"/>
      <c r="I86" s="470">
        <f>G86+H86</f>
        <v>385</v>
      </c>
      <c r="J86" s="276"/>
      <c r="K86" s="470">
        <f>I86+J86</f>
        <v>385</v>
      </c>
      <c r="L86" s="316">
        <v>0</v>
      </c>
      <c r="M86" s="316">
        <f>K86+L86</f>
        <v>385</v>
      </c>
    </row>
    <row r="87" spans="2:13" ht="19.5" customHeight="1" thickBot="1">
      <c r="B87" s="121" t="s">
        <v>345</v>
      </c>
      <c r="C87" s="456" t="s">
        <v>233</v>
      </c>
      <c r="D87" s="443">
        <v>0</v>
      </c>
      <c r="E87" s="123">
        <f aca="true" t="shared" si="25" ref="E87:M87">E88</f>
        <v>60</v>
      </c>
      <c r="F87" s="273">
        <f t="shared" si="25"/>
        <v>0</v>
      </c>
      <c r="G87" s="123">
        <f t="shared" si="25"/>
        <v>60</v>
      </c>
      <c r="H87" s="273">
        <f t="shared" si="25"/>
        <v>0</v>
      </c>
      <c r="I87" s="273">
        <f t="shared" si="25"/>
        <v>60</v>
      </c>
      <c r="J87" s="273">
        <f t="shared" si="25"/>
        <v>0</v>
      </c>
      <c r="K87" s="273">
        <f t="shared" si="25"/>
        <v>60</v>
      </c>
      <c r="L87" s="273">
        <f t="shared" si="25"/>
        <v>0</v>
      </c>
      <c r="M87" s="273">
        <f t="shared" si="25"/>
        <v>60</v>
      </c>
    </row>
    <row r="88" spans="2:13" ht="19.5" customHeight="1" thickBot="1">
      <c r="B88" s="343"/>
      <c r="C88" s="461" t="s">
        <v>364</v>
      </c>
      <c r="D88" s="566"/>
      <c r="E88" s="575">
        <v>60</v>
      </c>
      <c r="F88" s="276"/>
      <c r="G88" s="607">
        <f>E88+F88</f>
        <v>60</v>
      </c>
      <c r="H88" s="276"/>
      <c r="I88" s="470">
        <f>G88+H88</f>
        <v>60</v>
      </c>
      <c r="J88" s="276"/>
      <c r="K88" s="470">
        <f>I88+J88</f>
        <v>60</v>
      </c>
      <c r="L88" s="316">
        <v>0</v>
      </c>
      <c r="M88" s="316">
        <f>K88+L88</f>
        <v>60</v>
      </c>
    </row>
    <row r="89" spans="2:13" ht="19.5" customHeight="1" thickBot="1">
      <c r="B89" s="346" t="s">
        <v>346</v>
      </c>
      <c r="C89" s="472" t="s">
        <v>234</v>
      </c>
      <c r="D89" s="465">
        <v>0</v>
      </c>
      <c r="E89" s="433">
        <f aca="true" t="shared" si="26" ref="E89:M89">E90</f>
        <v>900</v>
      </c>
      <c r="F89" s="279">
        <f t="shared" si="26"/>
        <v>0</v>
      </c>
      <c r="G89" s="433">
        <f t="shared" si="26"/>
        <v>900</v>
      </c>
      <c r="H89" s="279">
        <f t="shared" si="26"/>
        <v>0</v>
      </c>
      <c r="I89" s="279">
        <f t="shared" si="26"/>
        <v>900</v>
      </c>
      <c r="J89" s="279">
        <f t="shared" si="26"/>
        <v>0</v>
      </c>
      <c r="K89" s="279">
        <f t="shared" si="26"/>
        <v>900</v>
      </c>
      <c r="L89" s="279">
        <f t="shared" si="26"/>
        <v>1241</v>
      </c>
      <c r="M89" s="279">
        <f t="shared" si="26"/>
        <v>2141</v>
      </c>
    </row>
    <row r="90" spans="2:13" ht="19.5" customHeight="1" thickBot="1">
      <c r="B90" s="343"/>
      <c r="C90" s="461" t="s">
        <v>364</v>
      </c>
      <c r="D90" s="465"/>
      <c r="E90" s="563">
        <v>900</v>
      </c>
      <c r="F90" s="276"/>
      <c r="G90" s="607">
        <f>E90+F90</f>
        <v>900</v>
      </c>
      <c r="H90" s="276"/>
      <c r="I90" s="470">
        <f>G90+H90</f>
        <v>900</v>
      </c>
      <c r="J90" s="276"/>
      <c r="K90" s="470">
        <f>I90+J90</f>
        <v>900</v>
      </c>
      <c r="L90" s="316">
        <v>1241</v>
      </c>
      <c r="M90" s="316">
        <f>K90+L90</f>
        <v>2141</v>
      </c>
    </row>
    <row r="91" spans="2:13" ht="19.5" customHeight="1" thickBot="1">
      <c r="B91" s="369" t="s">
        <v>347</v>
      </c>
      <c r="C91" s="473" t="s">
        <v>348</v>
      </c>
      <c r="D91" s="465"/>
      <c r="E91" s="433">
        <f aca="true" t="shared" si="27" ref="E91:M91">E92</f>
        <v>0</v>
      </c>
      <c r="F91" s="279">
        <f t="shared" si="27"/>
        <v>137</v>
      </c>
      <c r="G91" s="574">
        <f t="shared" si="27"/>
        <v>137</v>
      </c>
      <c r="H91" s="279">
        <f t="shared" si="27"/>
        <v>217</v>
      </c>
      <c r="I91" s="311">
        <f t="shared" si="27"/>
        <v>354</v>
      </c>
      <c r="J91" s="279">
        <f t="shared" si="27"/>
        <v>53</v>
      </c>
      <c r="K91" s="311">
        <f t="shared" si="27"/>
        <v>407</v>
      </c>
      <c r="L91" s="311">
        <f t="shared" si="27"/>
        <v>0</v>
      </c>
      <c r="M91" s="311">
        <f t="shared" si="27"/>
        <v>407</v>
      </c>
    </row>
    <row r="92" spans="2:13" ht="19.5" customHeight="1" thickBot="1">
      <c r="B92" s="369"/>
      <c r="C92" s="461" t="s">
        <v>364</v>
      </c>
      <c r="D92" s="465"/>
      <c r="E92" s="563">
        <v>0</v>
      </c>
      <c r="F92" s="276">
        <v>137</v>
      </c>
      <c r="G92" s="607">
        <f>F92+E92</f>
        <v>137</v>
      </c>
      <c r="H92" s="276">
        <v>217</v>
      </c>
      <c r="I92" s="470">
        <f>H92+G92</f>
        <v>354</v>
      </c>
      <c r="J92" s="276">
        <v>53</v>
      </c>
      <c r="K92" s="470">
        <f>J92+I92</f>
        <v>407</v>
      </c>
      <c r="L92" s="317">
        <v>0</v>
      </c>
      <c r="M92" s="317">
        <f>L92+K92</f>
        <v>407</v>
      </c>
    </row>
    <row r="93" spans="2:13" ht="19.5" customHeight="1" thickBot="1">
      <c r="B93" s="346" t="s">
        <v>361</v>
      </c>
      <c r="C93" s="472" t="s">
        <v>362</v>
      </c>
      <c r="D93" s="465">
        <v>0</v>
      </c>
      <c r="E93" s="433">
        <f aca="true" t="shared" si="28" ref="E93:M93">E94</f>
        <v>150</v>
      </c>
      <c r="F93" s="279">
        <f t="shared" si="28"/>
        <v>0</v>
      </c>
      <c r="G93" s="574">
        <f t="shared" si="28"/>
        <v>150</v>
      </c>
      <c r="H93" s="279">
        <f t="shared" si="28"/>
        <v>0</v>
      </c>
      <c r="I93" s="311">
        <f t="shared" si="28"/>
        <v>150</v>
      </c>
      <c r="J93" s="279">
        <f t="shared" si="28"/>
        <v>0</v>
      </c>
      <c r="K93" s="311">
        <f t="shared" si="28"/>
        <v>150</v>
      </c>
      <c r="L93" s="311">
        <f t="shared" si="28"/>
        <v>0</v>
      </c>
      <c r="M93" s="311">
        <f t="shared" si="28"/>
        <v>150</v>
      </c>
    </row>
    <row r="94" spans="2:13" ht="19.5" customHeight="1" thickBot="1">
      <c r="B94" s="343"/>
      <c r="C94" s="461" t="s">
        <v>364</v>
      </c>
      <c r="D94" s="465"/>
      <c r="E94" s="563">
        <v>150</v>
      </c>
      <c r="F94" s="276"/>
      <c r="G94" s="607">
        <f>E94+F94</f>
        <v>150</v>
      </c>
      <c r="H94" s="276"/>
      <c r="I94" s="470">
        <f>G94+H94</f>
        <v>150</v>
      </c>
      <c r="J94" s="276"/>
      <c r="K94" s="470">
        <f>I94+J94</f>
        <v>150</v>
      </c>
      <c r="L94" s="316">
        <v>0</v>
      </c>
      <c r="M94" s="316">
        <f>K94+L94</f>
        <v>150</v>
      </c>
    </row>
    <row r="95" spans="2:13" ht="19.5" customHeight="1" thickBot="1">
      <c r="B95" s="121" t="s">
        <v>349</v>
      </c>
      <c r="C95" s="245" t="s">
        <v>235</v>
      </c>
      <c r="D95" s="465">
        <v>0</v>
      </c>
      <c r="E95" s="433">
        <f aca="true" t="shared" si="29" ref="E95:M95">E96</f>
        <v>400</v>
      </c>
      <c r="F95" s="279">
        <f t="shared" si="29"/>
        <v>0</v>
      </c>
      <c r="G95" s="433">
        <f t="shared" si="29"/>
        <v>400</v>
      </c>
      <c r="H95" s="279">
        <f t="shared" si="29"/>
        <v>0</v>
      </c>
      <c r="I95" s="279">
        <f t="shared" si="29"/>
        <v>400</v>
      </c>
      <c r="J95" s="279">
        <f t="shared" si="29"/>
        <v>0</v>
      </c>
      <c r="K95" s="279">
        <f t="shared" si="29"/>
        <v>400</v>
      </c>
      <c r="L95" s="279">
        <f t="shared" si="29"/>
        <v>0</v>
      </c>
      <c r="M95" s="279">
        <f t="shared" si="29"/>
        <v>400</v>
      </c>
    </row>
    <row r="96" spans="2:13" ht="19.5" customHeight="1" thickBot="1">
      <c r="B96" s="343"/>
      <c r="C96" s="461" t="s">
        <v>364</v>
      </c>
      <c r="D96" s="465"/>
      <c r="E96" s="563">
        <v>400</v>
      </c>
      <c r="F96" s="276"/>
      <c r="G96" s="607">
        <f>E96+F96</f>
        <v>400</v>
      </c>
      <c r="H96" s="276"/>
      <c r="I96" s="470">
        <f>G96+H96</f>
        <v>400</v>
      </c>
      <c r="J96" s="276"/>
      <c r="K96" s="470">
        <f>I96+J96</f>
        <v>400</v>
      </c>
      <c r="L96" s="316">
        <v>0</v>
      </c>
      <c r="M96" s="316">
        <f>K96+L96</f>
        <v>400</v>
      </c>
    </row>
    <row r="97" spans="2:13" ht="19.5" customHeight="1" thickBot="1">
      <c r="B97" s="366" t="s">
        <v>350</v>
      </c>
      <c r="C97" s="245" t="s">
        <v>236</v>
      </c>
      <c r="D97" s="443">
        <v>0</v>
      </c>
      <c r="E97" s="123">
        <f aca="true" t="shared" si="30" ref="E97:K97">E98+E99+E100</f>
        <v>6766</v>
      </c>
      <c r="F97" s="273">
        <f t="shared" si="30"/>
        <v>0</v>
      </c>
      <c r="G97" s="123">
        <f t="shared" si="30"/>
        <v>6766</v>
      </c>
      <c r="H97" s="273">
        <f t="shared" si="30"/>
        <v>0</v>
      </c>
      <c r="I97" s="273">
        <f t="shared" si="30"/>
        <v>6766</v>
      </c>
      <c r="J97" s="273">
        <f t="shared" si="30"/>
        <v>34</v>
      </c>
      <c r="K97" s="273">
        <f t="shared" si="30"/>
        <v>6800</v>
      </c>
      <c r="L97" s="273" t="e">
        <f>L98+L99+L100+#REF!</f>
        <v>#REF!</v>
      </c>
      <c r="M97" s="273" t="e">
        <f>M98+M99+M100+#REF!</f>
        <v>#REF!</v>
      </c>
    </row>
    <row r="98" spans="2:13" ht="19.5" customHeight="1" hidden="1">
      <c r="B98" s="368"/>
      <c r="C98" s="3" t="s">
        <v>102</v>
      </c>
      <c r="D98" s="208"/>
      <c r="E98" s="136"/>
      <c r="F98" s="277"/>
      <c r="G98" s="136">
        <f>E98+F98</f>
        <v>0</v>
      </c>
      <c r="H98" s="277"/>
      <c r="I98" s="277">
        <f aca="true" t="shared" si="31" ref="I98:M99">G98+H98</f>
        <v>0</v>
      </c>
      <c r="J98" s="277"/>
      <c r="K98" s="277">
        <f>I98+J98</f>
        <v>0</v>
      </c>
      <c r="L98" s="198">
        <f t="shared" si="31"/>
        <v>0</v>
      </c>
      <c r="M98" s="198">
        <f t="shared" si="31"/>
        <v>0</v>
      </c>
    </row>
    <row r="99" spans="2:13" ht="19.5" customHeight="1" hidden="1">
      <c r="B99" s="366"/>
      <c r="C99" s="4" t="s">
        <v>107</v>
      </c>
      <c r="D99" s="209"/>
      <c r="E99" s="126"/>
      <c r="F99" s="200"/>
      <c r="G99" s="136">
        <f>E99+F99</f>
        <v>0</v>
      </c>
      <c r="H99" s="200"/>
      <c r="I99" s="277">
        <f t="shared" si="31"/>
        <v>0</v>
      </c>
      <c r="J99" s="200"/>
      <c r="K99" s="277">
        <f>I99+J99</f>
        <v>0</v>
      </c>
      <c r="L99" s="198">
        <f t="shared" si="31"/>
        <v>0</v>
      </c>
      <c r="M99" s="198">
        <f t="shared" si="31"/>
        <v>0</v>
      </c>
    </row>
    <row r="100" spans="2:13" ht="19.5" customHeight="1" thickBot="1">
      <c r="B100" s="366"/>
      <c r="C100" s="448" t="s">
        <v>363</v>
      </c>
      <c r="D100" s="209"/>
      <c r="E100" s="126">
        <v>6766</v>
      </c>
      <c r="F100" s="200"/>
      <c r="G100" s="136">
        <f>E100+F100</f>
        <v>6766</v>
      </c>
      <c r="H100" s="200"/>
      <c r="I100" s="277">
        <f>G100+H100</f>
        <v>6766</v>
      </c>
      <c r="J100" s="200">
        <v>34</v>
      </c>
      <c r="K100" s="277">
        <f>I100+J100</f>
        <v>6800</v>
      </c>
      <c r="L100" s="198">
        <v>-388</v>
      </c>
      <c r="M100" s="198">
        <f>K100+L100</f>
        <v>6412</v>
      </c>
    </row>
    <row r="101" spans="2:13" ht="19.5" customHeight="1" thickBot="1">
      <c r="B101" s="368" t="s">
        <v>351</v>
      </c>
      <c r="C101" s="245" t="s">
        <v>237</v>
      </c>
      <c r="D101" s="465">
        <v>1</v>
      </c>
      <c r="E101" s="433">
        <f aca="true" t="shared" si="32" ref="E101:K101">E102+E103+E104</f>
        <v>5957</v>
      </c>
      <c r="F101" s="279">
        <f t="shared" si="32"/>
        <v>105</v>
      </c>
      <c r="G101" s="433">
        <f t="shared" si="32"/>
        <v>6062</v>
      </c>
      <c r="H101" s="279">
        <f t="shared" si="32"/>
        <v>0</v>
      </c>
      <c r="I101" s="279">
        <f t="shared" si="32"/>
        <v>6062</v>
      </c>
      <c r="J101" s="279">
        <f t="shared" si="32"/>
        <v>12</v>
      </c>
      <c r="K101" s="279">
        <f t="shared" si="32"/>
        <v>6074</v>
      </c>
      <c r="L101" s="273" t="e">
        <f>L102+L103+L104+#REF!</f>
        <v>#REF!</v>
      </c>
      <c r="M101" s="273" t="e">
        <f>M102+M103+M104+#REF!</f>
        <v>#REF!</v>
      </c>
    </row>
    <row r="102" spans="2:13" ht="19.5" customHeight="1">
      <c r="B102" s="368"/>
      <c r="C102" s="3" t="s">
        <v>102</v>
      </c>
      <c r="D102" s="208"/>
      <c r="E102" s="136">
        <v>1692</v>
      </c>
      <c r="F102" s="277">
        <v>83</v>
      </c>
      <c r="G102" s="136">
        <f>E102+F102</f>
        <v>1775</v>
      </c>
      <c r="H102" s="277"/>
      <c r="I102" s="277">
        <f>G102+H102</f>
        <v>1775</v>
      </c>
      <c r="J102" s="277">
        <v>12</v>
      </c>
      <c r="K102" s="277">
        <f>I102+J102</f>
        <v>1787</v>
      </c>
      <c r="L102" s="198"/>
      <c r="M102" s="198">
        <f>K102+L102</f>
        <v>1787</v>
      </c>
    </row>
    <row r="103" spans="2:13" ht="19.5" customHeight="1">
      <c r="B103" s="366"/>
      <c r="C103" s="4" t="s">
        <v>107</v>
      </c>
      <c r="D103" s="209"/>
      <c r="E103" s="126">
        <v>464</v>
      </c>
      <c r="F103" s="200">
        <v>22</v>
      </c>
      <c r="G103" s="136">
        <f>E103+F103</f>
        <v>486</v>
      </c>
      <c r="H103" s="200"/>
      <c r="I103" s="277">
        <f>G103+H103</f>
        <v>486</v>
      </c>
      <c r="J103" s="200"/>
      <c r="K103" s="277">
        <f>I103+J103</f>
        <v>486</v>
      </c>
      <c r="L103" s="199"/>
      <c r="M103" s="198">
        <f>K103+L103</f>
        <v>486</v>
      </c>
    </row>
    <row r="104" spans="2:13" ht="19.5" customHeight="1" thickBot="1">
      <c r="B104" s="366"/>
      <c r="C104" s="448" t="s">
        <v>363</v>
      </c>
      <c r="D104" s="209"/>
      <c r="E104" s="126">
        <v>3801</v>
      </c>
      <c r="F104" s="200"/>
      <c r="G104" s="136">
        <f>E104+F104</f>
        <v>3801</v>
      </c>
      <c r="H104" s="200"/>
      <c r="I104" s="277">
        <f>G104+H104</f>
        <v>3801</v>
      </c>
      <c r="J104" s="200"/>
      <c r="K104" s="277">
        <f>I104+J104</f>
        <v>3801</v>
      </c>
      <c r="L104" s="199"/>
      <c r="M104" s="198">
        <f>K104+L104</f>
        <v>3801</v>
      </c>
    </row>
    <row r="105" spans="2:13" s="197" customFormat="1" ht="19.5" customHeight="1" thickBot="1">
      <c r="B105" s="121" t="s">
        <v>352</v>
      </c>
      <c r="C105" s="456" t="s">
        <v>238</v>
      </c>
      <c r="D105" s="443">
        <v>0</v>
      </c>
      <c r="E105" s="123">
        <f aca="true" t="shared" si="33" ref="E105:M105">E106</f>
        <v>880</v>
      </c>
      <c r="F105" s="273">
        <f t="shared" si="33"/>
        <v>0</v>
      </c>
      <c r="G105" s="123">
        <f t="shared" si="33"/>
        <v>880</v>
      </c>
      <c r="H105" s="273">
        <f t="shared" si="33"/>
        <v>0</v>
      </c>
      <c r="I105" s="273">
        <f t="shared" si="33"/>
        <v>880</v>
      </c>
      <c r="J105" s="273">
        <f t="shared" si="33"/>
        <v>0</v>
      </c>
      <c r="K105" s="273">
        <f t="shared" si="33"/>
        <v>880</v>
      </c>
      <c r="L105" s="194">
        <f t="shared" si="33"/>
        <v>0</v>
      </c>
      <c r="M105" s="194">
        <f t="shared" si="33"/>
        <v>880</v>
      </c>
    </row>
    <row r="106" spans="2:13" ht="19.5" customHeight="1" thickBot="1">
      <c r="B106" s="368"/>
      <c r="C106" s="3" t="s">
        <v>110</v>
      </c>
      <c r="D106" s="208"/>
      <c r="E106" s="136">
        <v>880</v>
      </c>
      <c r="F106" s="277"/>
      <c r="G106" s="136">
        <f>E106+F106</f>
        <v>880</v>
      </c>
      <c r="H106" s="277"/>
      <c r="I106" s="277">
        <f>G106+H106</f>
        <v>880</v>
      </c>
      <c r="J106" s="277"/>
      <c r="K106" s="277">
        <f>I106+J106</f>
        <v>880</v>
      </c>
      <c r="L106" s="198"/>
      <c r="M106" s="198">
        <f>K106+L106</f>
        <v>880</v>
      </c>
    </row>
    <row r="107" spans="2:13" s="197" customFormat="1" ht="19.5" customHeight="1" hidden="1" thickBot="1">
      <c r="B107" s="121" t="s">
        <v>353</v>
      </c>
      <c r="C107" s="456" t="s">
        <v>436</v>
      </c>
      <c r="D107" s="443">
        <v>30</v>
      </c>
      <c r="E107" s="123">
        <f aca="true" t="shared" si="34" ref="E107:K107">E108+E109+E110</f>
        <v>0</v>
      </c>
      <c r="F107" s="273">
        <f t="shared" si="34"/>
        <v>0</v>
      </c>
      <c r="G107" s="123">
        <f t="shared" si="34"/>
        <v>0</v>
      </c>
      <c r="H107" s="273">
        <f t="shared" si="34"/>
        <v>296</v>
      </c>
      <c r="I107" s="273">
        <f t="shared" si="34"/>
        <v>296</v>
      </c>
      <c r="J107" s="273">
        <f t="shared" si="34"/>
        <v>4467</v>
      </c>
      <c r="K107" s="273">
        <f t="shared" si="34"/>
        <v>4763</v>
      </c>
      <c r="L107" s="273" t="e">
        <f>L108+L109+L110+#REF!</f>
        <v>#REF!</v>
      </c>
      <c r="M107" s="273" t="e">
        <f>M108+M109+M110+#REF!</f>
        <v>#REF!</v>
      </c>
    </row>
    <row r="108" spans="2:13" ht="19.5" customHeight="1" hidden="1">
      <c r="B108" s="368"/>
      <c r="C108" s="3" t="s">
        <v>102</v>
      </c>
      <c r="D108" s="208"/>
      <c r="E108" s="136"/>
      <c r="F108" s="277"/>
      <c r="G108" s="136">
        <f>E108+F108</f>
        <v>0</v>
      </c>
      <c r="H108" s="277">
        <v>233</v>
      </c>
      <c r="I108" s="277">
        <f>G108+H108</f>
        <v>233</v>
      </c>
      <c r="J108" s="277">
        <v>3891</v>
      </c>
      <c r="K108" s="277">
        <f>I108+J108</f>
        <v>4124</v>
      </c>
      <c r="L108" s="198">
        <v>4187</v>
      </c>
      <c r="M108" s="198">
        <f>K108+L108</f>
        <v>8311</v>
      </c>
    </row>
    <row r="109" spans="2:13" ht="19.5" customHeight="1" hidden="1">
      <c r="B109" s="366"/>
      <c r="C109" s="4" t="s">
        <v>107</v>
      </c>
      <c r="D109" s="209"/>
      <c r="E109" s="126"/>
      <c r="F109" s="200"/>
      <c r="G109" s="136">
        <f>E109+F109</f>
        <v>0</v>
      </c>
      <c r="H109" s="200">
        <v>63</v>
      </c>
      <c r="I109" s="277">
        <f>G109+H109</f>
        <v>63</v>
      </c>
      <c r="J109" s="200">
        <v>576</v>
      </c>
      <c r="K109" s="277">
        <f>I109+J109</f>
        <v>639</v>
      </c>
      <c r="L109" s="199">
        <v>1130</v>
      </c>
      <c r="M109" s="198">
        <f>K109+L109</f>
        <v>1769</v>
      </c>
    </row>
    <row r="110" spans="2:13" ht="19.5" customHeight="1" hidden="1" thickBot="1">
      <c r="B110" s="366"/>
      <c r="C110" s="448" t="s">
        <v>363</v>
      </c>
      <c r="D110" s="209"/>
      <c r="E110" s="126"/>
      <c r="F110" s="200"/>
      <c r="G110" s="136">
        <f>E110+F110</f>
        <v>0</v>
      </c>
      <c r="H110" s="200"/>
      <c r="I110" s="277">
        <f>G110+H110</f>
        <v>0</v>
      </c>
      <c r="J110" s="200"/>
      <c r="K110" s="277">
        <f>I110+J110</f>
        <v>0</v>
      </c>
      <c r="L110" s="199"/>
      <c r="M110" s="198">
        <f>K110+L110</f>
        <v>0</v>
      </c>
    </row>
    <row r="111" spans="2:13" s="197" customFormat="1" ht="19.5" customHeight="1" thickBot="1">
      <c r="B111" s="121" t="s">
        <v>354</v>
      </c>
      <c r="C111" s="456" t="s">
        <v>437</v>
      </c>
      <c r="D111" s="443">
        <v>14</v>
      </c>
      <c r="E111" s="123">
        <f aca="true" t="shared" si="35" ref="E111:K111">E112+E113+E114</f>
        <v>1671</v>
      </c>
      <c r="F111" s="273">
        <f t="shared" si="35"/>
        <v>677</v>
      </c>
      <c r="G111" s="123">
        <f t="shared" si="35"/>
        <v>2348</v>
      </c>
      <c r="H111" s="273">
        <f t="shared" si="35"/>
        <v>0</v>
      </c>
      <c r="I111" s="273">
        <f t="shared" si="35"/>
        <v>2348</v>
      </c>
      <c r="J111" s="273">
        <f t="shared" si="35"/>
        <v>480</v>
      </c>
      <c r="K111" s="273">
        <f t="shared" si="35"/>
        <v>2828</v>
      </c>
      <c r="L111" s="273" t="e">
        <f>L112+L113+L114+#REF!</f>
        <v>#REF!</v>
      </c>
      <c r="M111" s="273" t="e">
        <f>M112+M113+M114+#REF!</f>
        <v>#REF!</v>
      </c>
    </row>
    <row r="112" spans="2:13" ht="19.5" customHeight="1">
      <c r="B112" s="368"/>
      <c r="C112" s="3" t="s">
        <v>102</v>
      </c>
      <c r="D112" s="208"/>
      <c r="E112" s="136">
        <v>837</v>
      </c>
      <c r="F112" s="277">
        <f>381+85+67</f>
        <v>533</v>
      </c>
      <c r="G112" s="136">
        <f>E112+F112</f>
        <v>1370</v>
      </c>
      <c r="H112" s="277"/>
      <c r="I112" s="277">
        <f>G112+H112</f>
        <v>1370</v>
      </c>
      <c r="J112" s="277">
        <v>480</v>
      </c>
      <c r="K112" s="277">
        <f>I112+J112</f>
        <v>1850</v>
      </c>
      <c r="L112" s="198">
        <v>323</v>
      </c>
      <c r="M112" s="198">
        <f>K112+L112</f>
        <v>2173</v>
      </c>
    </row>
    <row r="113" spans="2:13" ht="19.5" customHeight="1">
      <c r="B113" s="366"/>
      <c r="C113" s="4" t="s">
        <v>107</v>
      </c>
      <c r="D113" s="209"/>
      <c r="E113" s="126">
        <v>834</v>
      </c>
      <c r="F113" s="200">
        <v>144</v>
      </c>
      <c r="G113" s="136">
        <f>E113+F113</f>
        <v>978</v>
      </c>
      <c r="H113" s="200"/>
      <c r="I113" s="277">
        <f>G113+H113</f>
        <v>978</v>
      </c>
      <c r="J113" s="200"/>
      <c r="K113" s="277">
        <f>I113+J113</f>
        <v>978</v>
      </c>
      <c r="L113" s="199">
        <v>87</v>
      </c>
      <c r="M113" s="198">
        <f>K113+L113</f>
        <v>1065</v>
      </c>
    </row>
    <row r="114" spans="2:13" ht="19.5" customHeight="1" thickBot="1">
      <c r="B114" s="343"/>
      <c r="C114" s="464" t="s">
        <v>363</v>
      </c>
      <c r="D114" s="209"/>
      <c r="E114" s="126">
        <v>0</v>
      </c>
      <c r="F114" s="200"/>
      <c r="G114" s="136">
        <f>E114+F114</f>
        <v>0</v>
      </c>
      <c r="H114" s="200"/>
      <c r="I114" s="277">
        <f>G114+H114</f>
        <v>0</v>
      </c>
      <c r="J114" s="200"/>
      <c r="K114" s="277">
        <f>I114+J114</f>
        <v>0</v>
      </c>
      <c r="L114" s="199"/>
      <c r="M114" s="198">
        <f>K114+L114</f>
        <v>0</v>
      </c>
    </row>
    <row r="115" spans="2:13" s="197" customFormat="1" ht="19.5" customHeight="1" thickBot="1">
      <c r="B115" s="121" t="s">
        <v>432</v>
      </c>
      <c r="C115" s="456" t="s">
        <v>438</v>
      </c>
      <c r="D115" s="443">
        <v>30</v>
      </c>
      <c r="E115" s="123">
        <f aca="true" t="shared" si="36" ref="E115:K115">E116+E117+E118</f>
        <v>0</v>
      </c>
      <c r="F115" s="273">
        <f t="shared" si="36"/>
        <v>380</v>
      </c>
      <c r="G115" s="123">
        <f t="shared" si="36"/>
        <v>380</v>
      </c>
      <c r="H115" s="273">
        <f t="shared" si="36"/>
        <v>0</v>
      </c>
      <c r="I115" s="273">
        <f t="shared" si="36"/>
        <v>380</v>
      </c>
      <c r="J115" s="273">
        <f t="shared" si="36"/>
        <v>1367</v>
      </c>
      <c r="K115" s="273">
        <f t="shared" si="36"/>
        <v>1747</v>
      </c>
      <c r="L115" s="273" t="e">
        <f>L116+L117+L118+#REF!</f>
        <v>#REF!</v>
      </c>
      <c r="M115" s="273" t="e">
        <f>M116+M117+M118+#REF!</f>
        <v>#REF!</v>
      </c>
    </row>
    <row r="116" spans="2:13" ht="19.5" customHeight="1">
      <c r="B116" s="368"/>
      <c r="C116" s="3" t="s">
        <v>102</v>
      </c>
      <c r="D116" s="208"/>
      <c r="E116" s="136"/>
      <c r="F116" s="277">
        <f>92+17+190</f>
        <v>299</v>
      </c>
      <c r="G116" s="136">
        <f>E116+F116</f>
        <v>299</v>
      </c>
      <c r="H116" s="277"/>
      <c r="I116" s="277">
        <f>G116+H116</f>
        <v>299</v>
      </c>
      <c r="J116" s="277">
        <v>1204</v>
      </c>
      <c r="K116" s="277">
        <f>I116+J116</f>
        <v>1503</v>
      </c>
      <c r="L116" s="198">
        <v>323</v>
      </c>
      <c r="M116" s="198">
        <f>K116+L116</f>
        <v>1826</v>
      </c>
    </row>
    <row r="117" spans="2:13" ht="19.5" customHeight="1">
      <c r="B117" s="366"/>
      <c r="C117" s="4" t="s">
        <v>107</v>
      </c>
      <c r="D117" s="209"/>
      <c r="E117" s="126"/>
      <c r="F117" s="200">
        <f>81</f>
        <v>81</v>
      </c>
      <c r="G117" s="136">
        <f>E117+F117</f>
        <v>81</v>
      </c>
      <c r="H117" s="200"/>
      <c r="I117" s="277">
        <f>G117+H117</f>
        <v>81</v>
      </c>
      <c r="J117" s="200">
        <v>163</v>
      </c>
      <c r="K117" s="277">
        <f>I117+J117</f>
        <v>244</v>
      </c>
      <c r="L117" s="199">
        <v>87</v>
      </c>
      <c r="M117" s="198">
        <f>K117+L117</f>
        <v>331</v>
      </c>
    </row>
    <row r="118" spans="2:13" ht="19.5" customHeight="1" thickBot="1">
      <c r="B118" s="343"/>
      <c r="C118" s="464" t="s">
        <v>363</v>
      </c>
      <c r="D118" s="319"/>
      <c r="E118" s="563"/>
      <c r="F118" s="200"/>
      <c r="G118" s="136">
        <f>E118+F118</f>
        <v>0</v>
      </c>
      <c r="H118" s="200"/>
      <c r="I118" s="277">
        <f>G118+H118</f>
        <v>0</v>
      </c>
      <c r="J118" s="200"/>
      <c r="K118" s="277">
        <f>I118+J118</f>
        <v>0</v>
      </c>
      <c r="L118" s="199"/>
      <c r="M118" s="198">
        <f>K118+L118</f>
        <v>0</v>
      </c>
    </row>
    <row r="119" spans="2:13" s="2" customFormat="1" ht="19.5" customHeight="1" thickBot="1">
      <c r="B119" s="675" t="s">
        <v>100</v>
      </c>
      <c r="C119" s="675"/>
      <c r="D119" s="446" t="s">
        <v>101</v>
      </c>
      <c r="E119" s="569" t="s">
        <v>82</v>
      </c>
      <c r="F119" s="270" t="s">
        <v>360</v>
      </c>
      <c r="G119" s="569" t="s">
        <v>428</v>
      </c>
      <c r="H119" s="270" t="s">
        <v>192</v>
      </c>
      <c r="I119" s="270" t="s">
        <v>428</v>
      </c>
      <c r="J119" s="270" t="s">
        <v>193</v>
      </c>
      <c r="K119" s="270" t="s">
        <v>428</v>
      </c>
      <c r="L119" s="186" t="s">
        <v>206</v>
      </c>
      <c r="M119" s="186" t="s">
        <v>191</v>
      </c>
    </row>
    <row r="120" spans="2:13" s="197" customFormat="1" ht="19.5" customHeight="1" thickBot="1">
      <c r="B120" s="121" t="s">
        <v>355</v>
      </c>
      <c r="C120" s="456" t="s">
        <v>239</v>
      </c>
      <c r="D120" s="443">
        <v>1</v>
      </c>
      <c r="E120" s="123">
        <f aca="true" t="shared" si="37" ref="E120:K120">E121+E122+E123</f>
        <v>4217</v>
      </c>
      <c r="F120" s="273">
        <f t="shared" si="37"/>
        <v>61</v>
      </c>
      <c r="G120" s="123">
        <f t="shared" si="37"/>
        <v>4278</v>
      </c>
      <c r="H120" s="273">
        <f t="shared" si="37"/>
        <v>0</v>
      </c>
      <c r="I120" s="273">
        <f t="shared" si="37"/>
        <v>4278</v>
      </c>
      <c r="J120" s="273">
        <f t="shared" si="37"/>
        <v>600</v>
      </c>
      <c r="K120" s="273">
        <f t="shared" si="37"/>
        <v>4878</v>
      </c>
      <c r="L120" s="194" t="e">
        <f>L121+L122+L123+#REF!</f>
        <v>#REF!</v>
      </c>
      <c r="M120" s="194" t="e">
        <f>M121+M122+M123+#REF!</f>
        <v>#REF!</v>
      </c>
    </row>
    <row r="121" spans="2:13" ht="19.5" customHeight="1">
      <c r="B121" s="366"/>
      <c r="C121" s="474" t="s">
        <v>102</v>
      </c>
      <c r="D121" s="475"/>
      <c r="E121" s="562">
        <v>2462</v>
      </c>
      <c r="F121" s="281">
        <v>48</v>
      </c>
      <c r="G121" s="636">
        <f>E121+F121</f>
        <v>2510</v>
      </c>
      <c r="H121" s="281"/>
      <c r="I121" s="459">
        <f>G121+H121</f>
        <v>2510</v>
      </c>
      <c r="J121" s="281">
        <v>600</v>
      </c>
      <c r="K121" s="459">
        <f>I121+J121</f>
        <v>3110</v>
      </c>
      <c r="L121" s="201">
        <v>457</v>
      </c>
      <c r="M121" s="202">
        <f>K121+L121</f>
        <v>3567</v>
      </c>
    </row>
    <row r="122" spans="2:13" ht="19.5" customHeight="1">
      <c r="B122" s="366"/>
      <c r="C122" s="476" t="s">
        <v>107</v>
      </c>
      <c r="D122" s="209"/>
      <c r="E122" s="126">
        <v>672</v>
      </c>
      <c r="F122" s="200">
        <v>13</v>
      </c>
      <c r="G122" s="497">
        <f>E122+F122</f>
        <v>685</v>
      </c>
      <c r="H122" s="200"/>
      <c r="I122" s="460">
        <f>G122+H122</f>
        <v>685</v>
      </c>
      <c r="J122" s="200"/>
      <c r="K122" s="460">
        <f>I122+J122</f>
        <v>685</v>
      </c>
      <c r="L122" s="199">
        <v>123</v>
      </c>
      <c r="M122" s="203">
        <f>K122+L122</f>
        <v>808</v>
      </c>
    </row>
    <row r="123" spans="2:13" ht="19.5" customHeight="1" thickBot="1">
      <c r="B123" s="343"/>
      <c r="C123" s="464" t="s">
        <v>363</v>
      </c>
      <c r="D123" s="319"/>
      <c r="E123" s="563">
        <v>1083</v>
      </c>
      <c r="F123" s="276"/>
      <c r="G123" s="637">
        <f>E123+F123</f>
        <v>1083</v>
      </c>
      <c r="H123" s="276"/>
      <c r="I123" s="442">
        <f>G123+H123</f>
        <v>1083</v>
      </c>
      <c r="J123" s="276"/>
      <c r="K123" s="442">
        <f>I123+J123</f>
        <v>1083</v>
      </c>
      <c r="L123" s="207"/>
      <c r="M123" s="318">
        <f>K123+L123</f>
        <v>1083</v>
      </c>
    </row>
    <row r="124" spans="2:13" s="197" customFormat="1" ht="19.5" customHeight="1" thickBot="1">
      <c r="B124" s="121" t="s">
        <v>356</v>
      </c>
      <c r="C124" s="456" t="s">
        <v>240</v>
      </c>
      <c r="D124" s="443">
        <v>1</v>
      </c>
      <c r="E124" s="123">
        <f aca="true" t="shared" si="38" ref="E124:M124">E125+E126+E127</f>
        <v>11705</v>
      </c>
      <c r="F124" s="273">
        <f t="shared" si="38"/>
        <v>174</v>
      </c>
      <c r="G124" s="123">
        <f t="shared" si="38"/>
        <v>11879</v>
      </c>
      <c r="H124" s="273">
        <f t="shared" si="38"/>
        <v>300</v>
      </c>
      <c r="I124" s="273">
        <f t="shared" si="38"/>
        <v>12179</v>
      </c>
      <c r="J124" s="273">
        <f>J125+J126+J127</f>
        <v>955</v>
      </c>
      <c r="K124" s="273">
        <f>K125+K126+K127</f>
        <v>13134</v>
      </c>
      <c r="L124" s="194">
        <f t="shared" si="38"/>
        <v>2833</v>
      </c>
      <c r="M124" s="194">
        <f t="shared" si="38"/>
        <v>15967</v>
      </c>
    </row>
    <row r="125" spans="2:13" ht="19.5" customHeight="1">
      <c r="B125" s="366"/>
      <c r="C125" s="474" t="s">
        <v>102</v>
      </c>
      <c r="D125" s="475"/>
      <c r="E125" s="562">
        <v>3189</v>
      </c>
      <c r="F125" s="281">
        <f>60+77</f>
        <v>137</v>
      </c>
      <c r="G125" s="636">
        <f>E125+F125</f>
        <v>3326</v>
      </c>
      <c r="H125" s="281"/>
      <c r="I125" s="459">
        <f>G125+H125</f>
        <v>3326</v>
      </c>
      <c r="J125" s="281">
        <v>13</v>
      </c>
      <c r="K125" s="459">
        <f>I125+J125</f>
        <v>3339</v>
      </c>
      <c r="L125" s="201"/>
      <c r="M125" s="201">
        <f>K125+L125</f>
        <v>3339</v>
      </c>
    </row>
    <row r="126" spans="2:13" ht="19.5" customHeight="1">
      <c r="B126" s="366"/>
      <c r="C126" s="476" t="s">
        <v>107</v>
      </c>
      <c r="D126" s="209"/>
      <c r="E126" s="126">
        <v>868</v>
      </c>
      <c r="F126" s="200">
        <f>16+21</f>
        <v>37</v>
      </c>
      <c r="G126" s="497">
        <f>E126+F126</f>
        <v>905</v>
      </c>
      <c r="H126" s="200"/>
      <c r="I126" s="460">
        <f>G126+H126</f>
        <v>905</v>
      </c>
      <c r="J126" s="200"/>
      <c r="K126" s="460">
        <f>I126+J126</f>
        <v>905</v>
      </c>
      <c r="L126" s="199"/>
      <c r="M126" s="199">
        <f>K126+L126</f>
        <v>905</v>
      </c>
    </row>
    <row r="127" spans="2:13" ht="19.5" customHeight="1" thickBot="1">
      <c r="B127" s="366"/>
      <c r="C127" s="448" t="s">
        <v>363</v>
      </c>
      <c r="D127" s="477"/>
      <c r="E127" s="432">
        <v>7648</v>
      </c>
      <c r="F127" s="278"/>
      <c r="G127" s="498">
        <f>E127+F127</f>
        <v>7648</v>
      </c>
      <c r="H127" s="278">
        <v>300</v>
      </c>
      <c r="I127" s="478">
        <f>G127+H127</f>
        <v>7948</v>
      </c>
      <c r="J127" s="278">
        <f>585+277+80</f>
        <v>942</v>
      </c>
      <c r="K127" s="478">
        <f>I127+J127</f>
        <v>8890</v>
      </c>
      <c r="L127" s="207">
        <f>1470+1363</f>
        <v>2833</v>
      </c>
      <c r="M127" s="207">
        <f>K127+L127</f>
        <v>11723</v>
      </c>
    </row>
    <row r="128" spans="2:13" s="197" customFormat="1" ht="19.5" customHeight="1" hidden="1" thickBot="1">
      <c r="B128" s="121" t="s">
        <v>424</v>
      </c>
      <c r="C128" s="479" t="s">
        <v>425</v>
      </c>
      <c r="D128" s="443">
        <v>1</v>
      </c>
      <c r="E128" s="123">
        <f>E129</f>
        <v>0</v>
      </c>
      <c r="F128" s="273">
        <f aca="true" t="shared" si="39" ref="F128:K128">F129</f>
        <v>0</v>
      </c>
      <c r="G128" s="123">
        <f t="shared" si="39"/>
        <v>0</v>
      </c>
      <c r="H128" s="273">
        <f t="shared" si="39"/>
        <v>0</v>
      </c>
      <c r="I128" s="273">
        <f t="shared" si="39"/>
        <v>0</v>
      </c>
      <c r="J128" s="273">
        <f t="shared" si="39"/>
        <v>3637</v>
      </c>
      <c r="K128" s="273">
        <f t="shared" si="39"/>
        <v>3637</v>
      </c>
      <c r="L128" s="194" t="e">
        <f>#REF!+#REF!+L129</f>
        <v>#REF!</v>
      </c>
      <c r="M128" s="194" t="e">
        <f>#REF!+#REF!+M129</f>
        <v>#REF!</v>
      </c>
    </row>
    <row r="129" spans="2:13" ht="19.5" customHeight="1" hidden="1" thickBot="1">
      <c r="B129" s="366"/>
      <c r="C129" s="448" t="s">
        <v>363</v>
      </c>
      <c r="D129" s="477"/>
      <c r="E129" s="432">
        <v>0</v>
      </c>
      <c r="F129" s="278"/>
      <c r="G129" s="498">
        <f>E129+F129</f>
        <v>0</v>
      </c>
      <c r="H129" s="278">
        <v>0</v>
      </c>
      <c r="I129" s="478">
        <f>G129+H129</f>
        <v>0</v>
      </c>
      <c r="J129" s="278">
        <v>3637</v>
      </c>
      <c r="K129" s="478">
        <f>I129+J129</f>
        <v>3637</v>
      </c>
      <c r="L129" s="207">
        <f>1470+1363</f>
        <v>2833</v>
      </c>
      <c r="M129" s="207">
        <f>K129+L129</f>
        <v>6470</v>
      </c>
    </row>
    <row r="130" spans="2:13" s="197" customFormat="1" ht="19.5" customHeight="1" thickBot="1">
      <c r="B130" s="121" t="s">
        <v>357</v>
      </c>
      <c r="C130" s="456" t="s">
        <v>241</v>
      </c>
      <c r="D130" s="443">
        <v>1</v>
      </c>
      <c r="E130" s="123">
        <f aca="true" t="shared" si="40" ref="E130:K130">E131+E132+E133</f>
        <v>6124</v>
      </c>
      <c r="F130" s="273">
        <f t="shared" si="40"/>
        <v>103</v>
      </c>
      <c r="G130" s="123">
        <f t="shared" si="40"/>
        <v>6227</v>
      </c>
      <c r="H130" s="273">
        <f t="shared" si="40"/>
        <v>0</v>
      </c>
      <c r="I130" s="273">
        <f t="shared" si="40"/>
        <v>6227</v>
      </c>
      <c r="J130" s="273">
        <f t="shared" si="40"/>
        <v>-320</v>
      </c>
      <c r="K130" s="273">
        <f t="shared" si="40"/>
        <v>5907</v>
      </c>
      <c r="L130" s="194" t="e">
        <f>L131+L132+L133+#REF!</f>
        <v>#REF!</v>
      </c>
      <c r="M130" s="194" t="e">
        <f>M131+M132+M133+#REF!</f>
        <v>#REF!</v>
      </c>
    </row>
    <row r="131" spans="2:13" ht="19.5" customHeight="1">
      <c r="B131" s="368"/>
      <c r="C131" s="3" t="s">
        <v>102</v>
      </c>
      <c r="D131" s="208"/>
      <c r="E131" s="136">
        <v>1776</v>
      </c>
      <c r="F131" s="277">
        <v>81</v>
      </c>
      <c r="G131" s="136">
        <f>E131+F131</f>
        <v>1857</v>
      </c>
      <c r="H131" s="277"/>
      <c r="I131" s="277">
        <f>G131+H131</f>
        <v>1857</v>
      </c>
      <c r="J131" s="277">
        <v>8</v>
      </c>
      <c r="K131" s="277">
        <f>I131+J131</f>
        <v>1865</v>
      </c>
      <c r="L131" s="198"/>
      <c r="M131" s="198">
        <f>K131+L131</f>
        <v>1865</v>
      </c>
    </row>
    <row r="132" spans="2:13" ht="19.5" customHeight="1">
      <c r="B132" s="366"/>
      <c r="C132" s="4" t="s">
        <v>107</v>
      </c>
      <c r="D132" s="209"/>
      <c r="E132" s="126">
        <v>500</v>
      </c>
      <c r="F132" s="200">
        <v>22</v>
      </c>
      <c r="G132" s="136">
        <f>E132+F132</f>
        <v>522</v>
      </c>
      <c r="H132" s="200"/>
      <c r="I132" s="277">
        <f>G132+H132</f>
        <v>522</v>
      </c>
      <c r="J132" s="200"/>
      <c r="K132" s="277">
        <f>I132+J132</f>
        <v>522</v>
      </c>
      <c r="L132" s="199"/>
      <c r="M132" s="198">
        <f>K132+L132</f>
        <v>522</v>
      </c>
    </row>
    <row r="133" spans="2:13" ht="19.5" customHeight="1" thickBot="1">
      <c r="B133" s="366"/>
      <c r="C133" s="448" t="s">
        <v>363</v>
      </c>
      <c r="D133" s="209"/>
      <c r="E133" s="126">
        <v>3848</v>
      </c>
      <c r="F133" s="200"/>
      <c r="G133" s="136">
        <f>E133+F133</f>
        <v>3848</v>
      </c>
      <c r="H133" s="200"/>
      <c r="I133" s="277">
        <f>G133+H133</f>
        <v>3848</v>
      </c>
      <c r="J133" s="200">
        <v>-328</v>
      </c>
      <c r="K133" s="277">
        <f>I133+J133</f>
        <v>3520</v>
      </c>
      <c r="L133" s="199"/>
      <c r="M133" s="198">
        <f>K133+L133</f>
        <v>3520</v>
      </c>
    </row>
    <row r="134" spans="2:13" s="197" customFormat="1" ht="19.5" customHeight="1" thickBot="1">
      <c r="B134" s="121" t="s">
        <v>358</v>
      </c>
      <c r="C134" s="456" t="s">
        <v>242</v>
      </c>
      <c r="D134" s="443">
        <v>0</v>
      </c>
      <c r="E134" s="123">
        <f aca="true" t="shared" si="41" ref="E134:M134">E135</f>
        <v>2000</v>
      </c>
      <c r="F134" s="273">
        <f t="shared" si="41"/>
        <v>0</v>
      </c>
      <c r="G134" s="123">
        <f t="shared" si="41"/>
        <v>2000</v>
      </c>
      <c r="H134" s="273">
        <f t="shared" si="41"/>
        <v>0</v>
      </c>
      <c r="I134" s="273">
        <f t="shared" si="41"/>
        <v>2000</v>
      </c>
      <c r="J134" s="273">
        <f t="shared" si="41"/>
        <v>0</v>
      </c>
      <c r="K134" s="273">
        <f t="shared" si="41"/>
        <v>2000</v>
      </c>
      <c r="L134" s="194">
        <f t="shared" si="41"/>
        <v>0</v>
      </c>
      <c r="M134" s="194">
        <f t="shared" si="41"/>
        <v>2000</v>
      </c>
    </row>
    <row r="135" spans="2:13" ht="19.5" customHeight="1" thickBot="1">
      <c r="B135" s="343"/>
      <c r="C135" s="466" t="s">
        <v>109</v>
      </c>
      <c r="D135" s="469"/>
      <c r="E135" s="575">
        <v>2000</v>
      </c>
      <c r="F135" s="274"/>
      <c r="G135" s="226">
        <f>E135+F135</f>
        <v>2000</v>
      </c>
      <c r="H135" s="274"/>
      <c r="I135" s="274">
        <f>G135+H135</f>
        <v>2000</v>
      </c>
      <c r="J135" s="274"/>
      <c r="K135" s="274">
        <f>I135+J135</f>
        <v>2000</v>
      </c>
      <c r="L135" s="196"/>
      <c r="M135" s="196">
        <f>K135+L135</f>
        <v>2000</v>
      </c>
    </row>
    <row r="136" spans="2:13" s="197" customFormat="1" ht="19.5" customHeight="1" thickBot="1">
      <c r="B136" s="121" t="s">
        <v>359</v>
      </c>
      <c r="C136" s="456" t="s">
        <v>218</v>
      </c>
      <c r="D136" s="443">
        <v>0.5</v>
      </c>
      <c r="E136" s="123">
        <f aca="true" t="shared" si="42" ref="E136:K136">E137+E138+E139</f>
        <v>1955</v>
      </c>
      <c r="F136" s="273">
        <f t="shared" si="42"/>
        <v>30</v>
      </c>
      <c r="G136" s="123">
        <f t="shared" si="42"/>
        <v>1985</v>
      </c>
      <c r="H136" s="273">
        <f t="shared" si="42"/>
        <v>0</v>
      </c>
      <c r="I136" s="273">
        <f t="shared" si="42"/>
        <v>1985</v>
      </c>
      <c r="J136" s="273">
        <f t="shared" si="42"/>
        <v>0</v>
      </c>
      <c r="K136" s="273">
        <f t="shared" si="42"/>
        <v>1985</v>
      </c>
      <c r="L136" s="194" t="e">
        <f>L137+L138+L139+#REF!</f>
        <v>#REF!</v>
      </c>
      <c r="M136" s="194" t="e">
        <f>M137+M138+M139+#REF!</f>
        <v>#REF!</v>
      </c>
    </row>
    <row r="137" spans="2:13" ht="19.5" customHeight="1">
      <c r="B137" s="368"/>
      <c r="C137" s="3" t="s">
        <v>102</v>
      </c>
      <c r="D137" s="208"/>
      <c r="E137" s="136">
        <v>802</v>
      </c>
      <c r="F137" s="277">
        <v>24</v>
      </c>
      <c r="G137" s="136">
        <f>E137+F137</f>
        <v>826</v>
      </c>
      <c r="H137" s="277"/>
      <c r="I137" s="277">
        <f>G137+H137</f>
        <v>826</v>
      </c>
      <c r="J137" s="277"/>
      <c r="K137" s="277">
        <f>I137+J137</f>
        <v>826</v>
      </c>
      <c r="L137" s="198"/>
      <c r="M137" s="198">
        <f>K137+L137</f>
        <v>826</v>
      </c>
    </row>
    <row r="138" spans="2:16" ht="19.5" customHeight="1">
      <c r="B138" s="366"/>
      <c r="C138" s="4" t="s">
        <v>107</v>
      </c>
      <c r="D138" s="209"/>
      <c r="E138" s="126">
        <v>229</v>
      </c>
      <c r="F138" s="200">
        <v>6</v>
      </c>
      <c r="G138" s="136">
        <f>E138+F138</f>
        <v>235</v>
      </c>
      <c r="H138" s="200"/>
      <c r="I138" s="277">
        <f>G138+H138</f>
        <v>235</v>
      </c>
      <c r="J138" s="200"/>
      <c r="K138" s="277">
        <f>I138+J138</f>
        <v>235</v>
      </c>
      <c r="L138" s="199"/>
      <c r="M138" s="198">
        <f>K138+L138</f>
        <v>235</v>
      </c>
      <c r="P138" s="1" t="s">
        <v>48</v>
      </c>
    </row>
    <row r="139" spans="2:13" ht="19.5" customHeight="1" thickBot="1">
      <c r="B139" s="343"/>
      <c r="C139" s="464" t="s">
        <v>363</v>
      </c>
      <c r="D139" s="319"/>
      <c r="E139" s="563">
        <v>924</v>
      </c>
      <c r="F139" s="442"/>
      <c r="G139" s="563">
        <f>E139+F139</f>
        <v>924</v>
      </c>
      <c r="H139" s="200"/>
      <c r="I139" s="277">
        <f>G139+H139</f>
        <v>924</v>
      </c>
      <c r="J139" s="200"/>
      <c r="K139" s="277">
        <f>I139+J139</f>
        <v>924</v>
      </c>
      <c r="L139" s="199"/>
      <c r="M139" s="198">
        <f>K139+L139</f>
        <v>924</v>
      </c>
    </row>
    <row r="140" ht="19.5" customHeight="1" thickBot="1">
      <c r="B140" s="367"/>
    </row>
    <row r="141" spans="2:13" s="197" customFormat="1" ht="19.5" customHeight="1" thickBot="1">
      <c r="B141" s="121"/>
      <c r="C141" s="456" t="s">
        <v>111</v>
      </c>
      <c r="D141" s="443">
        <f>D136+D130+D124+D120+D111+D101+D63+D52+D40+D33+D8</f>
        <v>30</v>
      </c>
      <c r="E141" s="123">
        <f aca="true" t="shared" si="43" ref="E141:M141">SUM(E142:E151)</f>
        <v>265537</v>
      </c>
      <c r="F141" s="605">
        <f>SUM(F142:F151)</f>
        <v>3575</v>
      </c>
      <c r="G141" s="292">
        <f t="shared" si="43"/>
        <v>264112</v>
      </c>
      <c r="H141" s="565">
        <f t="shared" si="43"/>
        <v>19524</v>
      </c>
      <c r="I141" s="273">
        <f t="shared" si="43"/>
        <v>280830</v>
      </c>
      <c r="J141" s="282">
        <f>SUM(J142:J151)</f>
        <v>40187</v>
      </c>
      <c r="K141" s="273">
        <f>SUM(K142:K151)</f>
        <v>314632</v>
      </c>
      <c r="L141" s="194" t="e">
        <f t="shared" si="43"/>
        <v>#REF!</v>
      </c>
      <c r="M141" s="194" t="e">
        <f t="shared" si="43"/>
        <v>#REF!</v>
      </c>
    </row>
    <row r="142" spans="2:13" ht="19.5" customHeight="1">
      <c r="B142" s="368"/>
      <c r="C142" s="480" t="s">
        <v>102</v>
      </c>
      <c r="D142" s="481"/>
      <c r="E142" s="129">
        <f>E9+E21+E34+E53+E60+E64+E102+E108+E121+E125+E131+E137+E112+E41+E116</f>
        <v>29854</v>
      </c>
      <c r="F142" s="129">
        <f>F9+F21+F34+F53+F60+F64+F102+F108+F121+F125+F131+F137+F112+F41+F116</f>
        <v>2125</v>
      </c>
      <c r="G142" s="129">
        <f>G9+G21+G34+G53+G60+G64+G102+G108+G121+G125+G131+G137+G112+G41+G116</f>
        <v>31979</v>
      </c>
      <c r="H142" s="275">
        <f>H9+H21+H34+H53+H60+H64+H102+H108+H121+H125+H131+H137+H112+H17</f>
        <v>323</v>
      </c>
      <c r="I142" s="275">
        <f>I9+I21+I34+I53+I60+I64+I102+I108+I121+I125+I131+I137+I112</f>
        <v>30361</v>
      </c>
      <c r="J142" s="275">
        <f>J9+J21+J34+J53+J60+J64+J102+J108+J121+J125+J131+J137+J112+J17+J28+J116</f>
        <v>8372</v>
      </c>
      <c r="K142" s="275">
        <f>K9+K21+K34+K53+K60+K64+K102+K108+K121+K125+K131+K137+K112</f>
        <v>36503</v>
      </c>
      <c r="L142" s="275" t="e">
        <f>L9+#REF!++L21+L34+L53+#REF!+L60+L64+L102+L108+L121+L125+L131+L137+L112+L98+L17+#REF!</f>
        <v>#REF!</v>
      </c>
      <c r="M142" s="275" t="e">
        <f>M9+#REF!++M21+M34+M53+#REF!+M60+M64+M102+M108+M121+M125+M131+M137+M112+M98+M17+#REF!</f>
        <v>#REF!</v>
      </c>
    </row>
    <row r="143" spans="2:13" ht="19.5" customHeight="1">
      <c r="B143" s="366"/>
      <c r="C143" s="114" t="s">
        <v>107</v>
      </c>
      <c r="D143" s="216"/>
      <c r="E143" s="129">
        <f>E10+E22+E35+E54+E61+E65+E74+E77+E103+E109+E126+E132+E138+E122+E113+E42+E117</f>
        <v>9494</v>
      </c>
      <c r="F143" s="129">
        <f>F10+F22+F35+F54+F61+F65+F74+F77+F103+F109+F126+F132+F138+F122+F113+F42+F117</f>
        <v>466</v>
      </c>
      <c r="G143" s="129">
        <f>G10+G22+G35+G54+G61+G65+G74+G77+G103+G109+G126+G132+G138+G122+G113+G42+G117</f>
        <v>9960</v>
      </c>
      <c r="H143" s="275">
        <f>H10+H22+H35+H54+H61+H65+H74+H77+H103+H109+H126+H132+H138+H122+H113+H18</f>
        <v>87</v>
      </c>
      <c r="I143" s="275">
        <f>I10+I22+I35+I54+I61+I65+I74+I77+I103+I109+I126+I132+I138+I122+I113</f>
        <v>9616</v>
      </c>
      <c r="J143" s="275">
        <f>J10+J22+J35+J54+J61+J65+J74+J77+J103+J109+J126+J132+J138+J122+J113+J18+J117+J29</f>
        <v>1414</v>
      </c>
      <c r="K143" s="275">
        <f>K10+K22+K35+K54+K61+K65+K74+K77+K103+K109+K126+K132+K138+K122+K113</f>
        <v>10618</v>
      </c>
      <c r="L143" s="275" t="e">
        <f>L10+#REF!+L22+L35+L54+#REF!+L61+L65+L74+L77+L103+L109+L126+L132+L138+L122+L113+L18+#REF!</f>
        <v>#REF!</v>
      </c>
      <c r="M143" s="275" t="e">
        <f>M10+#REF!+M22+M35+M54+#REF!+M61+M65+M74+M77+M103+M109+M126+M132+M138+M122+M113+M18+#REF!</f>
        <v>#REF!</v>
      </c>
    </row>
    <row r="144" spans="2:13" ht="19.5" customHeight="1">
      <c r="B144" s="366"/>
      <c r="C144" s="482" t="s">
        <v>363</v>
      </c>
      <c r="D144" s="216"/>
      <c r="E144" s="129">
        <f>E11+E13+E15+E23+E32+E36+E49+E51+E55+E58+E66+E104+E110+E123+E127+E133+E139+E100+E114+E47+E7+E43</f>
        <v>90221</v>
      </c>
      <c r="F144" s="129">
        <f>F11+F13+F15+F23+F32+F36+F49+F51+F55+F58+F66+F104+F110+F123+F127+F133+F139+F100+F114+F47+F7+F43</f>
        <v>290</v>
      </c>
      <c r="G144" s="129">
        <f>G11+G13+G15+G23+G32+G36+G49+G51+G55+G58+G66+G104+G110+G123+G127+G133+G139+G100+G114+G47+G7+G43</f>
        <v>90511</v>
      </c>
      <c r="H144" s="275">
        <f>H11+H13+H15+H23+H32+H36+H49+H51+H55+H58+H66+H104+H110+H123+H127+H133+H139+H100+H114+H47+H7+H19</f>
        <v>4171</v>
      </c>
      <c r="I144" s="275">
        <f>I11+I13+I15+I23+I32+I36+I49+I51+I55+I58+I66+I104+I110+I123+I127+I133+I139+I100+I114+I47+I7</f>
        <v>94248</v>
      </c>
      <c r="J144" s="275">
        <f>J11+J13+J15+J23+J32+J36+J49+J51+J55+J58+J66+J104+J110+J123+J127+J133+J139+J100+J114+J47+J7+J19+J129+J30</f>
        <v>10435</v>
      </c>
      <c r="K144" s="275">
        <f>K11+K13+K15+K23+K32+K36+K49+K51+K55+K58+K66+K104+K110+K123+K127+K133+K139+K100+K114+K47+K7</f>
        <v>100940</v>
      </c>
      <c r="L144" s="275" t="e">
        <f>L11+L13+L15+#REF!+L23+L32+L36+L49+L51+L55+L58+L66+L104+L110+L123+L127+L133+L139+#REF!+L100+L19+#REF!</f>
        <v>#REF!</v>
      </c>
      <c r="M144" s="275" t="e">
        <f>M11+M13+M15+#REF!+M23+M32+M36+M49+M51+M55+M58+M66+M104+M110+M123+M127+M133+M139+#REF!+M100+M19+#REF!</f>
        <v>#REF!</v>
      </c>
    </row>
    <row r="145" spans="2:13" s="134" customFormat="1" ht="19.5" customHeight="1">
      <c r="B145" s="366"/>
      <c r="C145" s="114" t="s">
        <v>105</v>
      </c>
      <c r="D145" s="216"/>
      <c r="E145" s="129">
        <f aca="true" t="shared" si="44" ref="E145:K145">E56+E45+E38</f>
        <v>44230</v>
      </c>
      <c r="F145" s="275">
        <f t="shared" si="44"/>
        <v>0</v>
      </c>
      <c r="G145" s="129">
        <f t="shared" si="44"/>
        <v>44230</v>
      </c>
      <c r="H145" s="275">
        <f t="shared" si="44"/>
        <v>0</v>
      </c>
      <c r="I145" s="275">
        <f t="shared" si="44"/>
        <v>44230</v>
      </c>
      <c r="J145" s="275">
        <f t="shared" si="44"/>
        <v>0</v>
      </c>
      <c r="K145" s="275">
        <f t="shared" si="44"/>
        <v>44230</v>
      </c>
      <c r="L145" s="275" t="e">
        <f>#REF!+L56+L45</f>
        <v>#REF!</v>
      </c>
      <c r="M145" s="275" t="e">
        <f>#REF!+M56+M45</f>
        <v>#REF!</v>
      </c>
    </row>
    <row r="146" spans="2:13" s="134" customFormat="1" ht="19.5" customHeight="1">
      <c r="B146" s="366"/>
      <c r="C146" s="114" t="s">
        <v>109</v>
      </c>
      <c r="D146" s="216"/>
      <c r="E146" s="129">
        <f>E135+E106</f>
        <v>2880</v>
      </c>
      <c r="F146" s="275">
        <f>F135+F106</f>
        <v>0</v>
      </c>
      <c r="G146" s="129">
        <f>G135+G106</f>
        <v>2880</v>
      </c>
      <c r="H146" s="275">
        <f>H135+H106</f>
        <v>0</v>
      </c>
      <c r="I146" s="275">
        <f>I135+I106</f>
        <v>2880</v>
      </c>
      <c r="J146" s="275">
        <f>J135+J106+J26</f>
        <v>40</v>
      </c>
      <c r="K146" s="275">
        <f>K135+K106+K26</f>
        <v>2920</v>
      </c>
      <c r="L146" s="275" t="e">
        <f>#REF!+#REF!+L135+#REF!+L106</f>
        <v>#REF!</v>
      </c>
      <c r="M146" s="275" t="e">
        <f>#REF!+#REF!+M135+#REF!+M106</f>
        <v>#REF!</v>
      </c>
    </row>
    <row r="147" spans="2:13" s="134" customFormat="1" ht="19.5" customHeight="1">
      <c r="B147" s="366"/>
      <c r="C147" s="114" t="s">
        <v>110</v>
      </c>
      <c r="D147" s="216"/>
      <c r="E147" s="129">
        <f aca="true" t="shared" si="45" ref="E147:M147">E68+E70+E72+E75+E78+E80+E84+E86+E88+E90+E94+E96+E92+E82</f>
        <v>26788</v>
      </c>
      <c r="F147" s="275">
        <f t="shared" si="45"/>
        <v>278</v>
      </c>
      <c r="G147" s="129">
        <f t="shared" si="45"/>
        <v>27066</v>
      </c>
      <c r="H147" s="275">
        <f t="shared" si="45"/>
        <v>1590</v>
      </c>
      <c r="I147" s="275">
        <f t="shared" si="45"/>
        <v>28656</v>
      </c>
      <c r="J147" s="275">
        <f t="shared" si="45"/>
        <v>3439</v>
      </c>
      <c r="K147" s="275">
        <f t="shared" si="45"/>
        <v>32095</v>
      </c>
      <c r="L147" s="275">
        <f t="shared" si="45"/>
        <v>2574</v>
      </c>
      <c r="M147" s="275">
        <f t="shared" si="45"/>
        <v>34669</v>
      </c>
    </row>
    <row r="148" spans="2:13" s="134" customFormat="1" ht="19.5" customHeight="1">
      <c r="B148" s="366"/>
      <c r="C148" s="114" t="s">
        <v>106</v>
      </c>
      <c r="D148" s="216"/>
      <c r="E148" s="129">
        <f aca="true" t="shared" si="46" ref="E148:M148">E24</f>
        <v>0</v>
      </c>
      <c r="F148" s="275">
        <f t="shared" si="46"/>
        <v>0</v>
      </c>
      <c r="G148" s="129">
        <f t="shared" si="46"/>
        <v>0</v>
      </c>
      <c r="H148" s="275">
        <f>H24</f>
        <v>0</v>
      </c>
      <c r="I148" s="275">
        <f>I24</f>
        <v>0</v>
      </c>
      <c r="J148" s="275">
        <f>J24</f>
        <v>0</v>
      </c>
      <c r="K148" s="275">
        <f>K24</f>
        <v>0</v>
      </c>
      <c r="L148" s="275">
        <f t="shared" si="46"/>
        <v>0</v>
      </c>
      <c r="M148" s="275">
        <f t="shared" si="46"/>
        <v>0</v>
      </c>
    </row>
    <row r="149" spans="2:13" ht="19.5" customHeight="1">
      <c r="B149" s="366"/>
      <c r="C149" s="480" t="s">
        <v>597</v>
      </c>
      <c r="D149" s="481"/>
      <c r="E149" s="228">
        <f>E39</f>
        <v>57070</v>
      </c>
      <c r="F149" s="228">
        <f>F39</f>
        <v>416</v>
      </c>
      <c r="G149" s="228">
        <f>G39</f>
        <v>57486</v>
      </c>
      <c r="H149" s="277"/>
      <c r="I149" s="277">
        <f>G149+H149</f>
        <v>57486</v>
      </c>
      <c r="J149" s="277"/>
      <c r="K149" s="277">
        <f>I149+J149</f>
        <v>57486</v>
      </c>
      <c r="L149" s="198"/>
      <c r="M149" s="198">
        <f>K149+L149</f>
        <v>57486</v>
      </c>
    </row>
    <row r="150" spans="2:13" ht="19.5" customHeight="1">
      <c r="B150" s="366"/>
      <c r="C150" s="114" t="s">
        <v>72</v>
      </c>
      <c r="D150" s="216"/>
      <c r="E150" s="129">
        <v>5000</v>
      </c>
      <c r="F150" s="275">
        <f aca="true" t="shared" si="47" ref="F150:M150">F25</f>
        <v>0</v>
      </c>
      <c r="G150" s="129">
        <f t="shared" si="47"/>
        <v>0</v>
      </c>
      <c r="H150" s="275">
        <f t="shared" si="47"/>
        <v>13353</v>
      </c>
      <c r="I150" s="275">
        <f t="shared" si="47"/>
        <v>13353</v>
      </c>
      <c r="J150" s="275">
        <f t="shared" si="47"/>
        <v>16487</v>
      </c>
      <c r="K150" s="275">
        <f t="shared" si="47"/>
        <v>29840</v>
      </c>
      <c r="L150" s="275">
        <f t="shared" si="47"/>
        <v>0</v>
      </c>
      <c r="M150" s="275">
        <f t="shared" si="47"/>
        <v>29840</v>
      </c>
    </row>
    <row r="151" spans="2:13" ht="19.5" customHeight="1" thickBot="1">
      <c r="B151" s="343"/>
      <c r="C151" s="483" t="s">
        <v>112</v>
      </c>
      <c r="D151" s="465"/>
      <c r="E151" s="433">
        <v>0</v>
      </c>
      <c r="F151" s="279">
        <v>0</v>
      </c>
      <c r="G151" s="433">
        <v>0</v>
      </c>
      <c r="H151" s="279">
        <v>0</v>
      </c>
      <c r="I151" s="279">
        <v>0</v>
      </c>
      <c r="J151" s="279">
        <v>0</v>
      </c>
      <c r="K151" s="279">
        <v>0</v>
      </c>
      <c r="L151" s="279">
        <v>0</v>
      </c>
      <c r="M151" s="279">
        <v>0</v>
      </c>
    </row>
    <row r="152" spans="2:11" s="212" customFormat="1" ht="19.5" customHeight="1">
      <c r="B152" s="672"/>
      <c r="C152" s="672"/>
      <c r="D152" s="672"/>
      <c r="E152" s="672"/>
      <c r="F152" s="673"/>
      <c r="G152" s="673"/>
      <c r="H152" s="673"/>
      <c r="I152" s="484"/>
      <c r="J152" s="431"/>
      <c r="K152" s="484"/>
    </row>
  </sheetData>
  <mergeCells count="5">
    <mergeCell ref="B152:H152"/>
    <mergeCell ref="B2:L3"/>
    <mergeCell ref="B5:C5"/>
    <mergeCell ref="B62:C62"/>
    <mergeCell ref="B119:C1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7" r:id="rId1"/>
  <headerFooter alignWithMargins="0">
    <oddHeader>&amp;L5. melléklet az       /2012.(        ) önkormányzati rendelethez
9/a. melléklet a 3./2012.(II.16.) önkormányzati rendelethez
</oddHeader>
  </headerFooter>
  <rowBreaks count="3" manualBreakCount="3">
    <brk id="61" max="13" man="1"/>
    <brk id="118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tengelic</dc:creator>
  <cp:keywords/>
  <dc:description/>
  <cp:lastModifiedBy>KATI</cp:lastModifiedBy>
  <cp:lastPrinted>2012-09-03T13:59:03Z</cp:lastPrinted>
  <dcterms:created xsi:type="dcterms:W3CDTF">2009-02-11T13:51:19Z</dcterms:created>
  <dcterms:modified xsi:type="dcterms:W3CDTF">2012-09-05T11:11:14Z</dcterms:modified>
  <cp:category/>
  <cp:version/>
  <cp:contentType/>
  <cp:contentStatus/>
</cp:coreProperties>
</file>