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6" activeTab="0"/>
  </bookViews>
  <sheets>
    <sheet name="1.,9.,10. Költségvetés mérlege" sheetId="1" r:id="rId1"/>
    <sheet name="2. Mérleg" sheetId="2" r:id="rId2"/>
    <sheet name="3. Beruházási fel. célonként" sheetId="3" r:id="rId3"/>
    <sheet name="4. Felújítási kiadások" sheetId="4" r:id="rId4"/>
    <sheet name="5. Adósságot keletkeztető ügyl." sheetId="5" r:id="rId5"/>
    <sheet name="6.Önk.saját bevétel adós." sheetId="6" r:id="rId6"/>
    <sheet name="7. Önk.2012.évi adósság felh." sheetId="7" r:id="rId7"/>
    <sheet name="8. Európai unió" sheetId="8" r:id="rId8"/>
    <sheet name="9-a Működési szakfel_" sheetId="9" r:id="rId9"/>
    <sheet name="9-a  Felhalmozási szakfel_" sheetId="10" r:id="rId10"/>
    <sheet name="12. Felhasználási ütemt_" sheetId="11" r:id="rId11"/>
    <sheet name="11. Többéves kihatásal" sheetId="12" r:id="rId12"/>
    <sheet name="13. közvetett támogatások" sheetId="13" r:id="rId13"/>
    <sheet name="10. Létszám PH" sheetId="14" r:id="rId14"/>
    <sheet name="9. Létszám Önk." sheetId="15" r:id="rId15"/>
    <sheet name="15. Adósság 50%" sheetId="16" r:id="rId16"/>
    <sheet name="14. támogatások" sheetId="17" r:id="rId17"/>
    <sheet name="létszám  törtes" sheetId="18" r:id="rId18"/>
  </sheets>
  <definedNames>
    <definedName name="_xlnm.Print_Area" localSheetId="0">'1.,9.,10. Költségvetés mérlege'!$A$1:$M$432</definedName>
    <definedName name="_xlnm.Print_Area" localSheetId="8">'9-a Működési szakfel_'!$A$1:$N$153</definedName>
  </definedNames>
  <calcPr fullCalcOnLoad="1"/>
</workbook>
</file>

<file path=xl/sharedStrings.xml><?xml version="1.0" encoding="utf-8"?>
<sst xmlns="http://schemas.openxmlformats.org/spreadsheetml/2006/main" count="1631" uniqueCount="611">
  <si>
    <t>BEVÉTELEK</t>
  </si>
  <si>
    <t>sorsz</t>
  </si>
  <si>
    <t>Bevételi jogcím</t>
  </si>
  <si>
    <t>eredeti ei</t>
  </si>
  <si>
    <t>I.</t>
  </si>
  <si>
    <t xml:space="preserve"> MŰKÖDÉSI BEVÉTELEK:</t>
  </si>
  <si>
    <t>1.</t>
  </si>
  <si>
    <t>1.1</t>
  </si>
  <si>
    <t>1.2.</t>
  </si>
  <si>
    <t>Intézményi ellátási díjak</t>
  </si>
  <si>
    <t>Alkalmazottak térítése</t>
  </si>
  <si>
    <t>1.3</t>
  </si>
  <si>
    <t>1.4</t>
  </si>
  <si>
    <t>2.</t>
  </si>
  <si>
    <t xml:space="preserve">Önkormányzatok sajátos működési bevételei </t>
  </si>
  <si>
    <t>2.1</t>
  </si>
  <si>
    <t>Illetékek</t>
  </si>
  <si>
    <t>2.2</t>
  </si>
  <si>
    <t>Helyi adók</t>
  </si>
  <si>
    <t>Magánszemélyek kommunális adója</t>
  </si>
  <si>
    <t>Iparűzési adó állandó jelleggel végzett tevékenység után</t>
  </si>
  <si>
    <t>Idegenforgalmi adó</t>
  </si>
  <si>
    <t>2.3</t>
  </si>
  <si>
    <t>Átengedett központi adók</t>
  </si>
  <si>
    <t>2.3.1</t>
  </si>
  <si>
    <t>SZJA helyben maradó része</t>
  </si>
  <si>
    <t>2.3.2</t>
  </si>
  <si>
    <t>SZJA jövedelemkülönbség mérséklése</t>
  </si>
  <si>
    <t>2.3.3</t>
  </si>
  <si>
    <t>2.3.4</t>
  </si>
  <si>
    <t>Gépjárműadó</t>
  </si>
  <si>
    <t>2.3.5</t>
  </si>
  <si>
    <t>Termőföld bérbeadásából származó jövedelemadó</t>
  </si>
  <si>
    <t>Átengedett egyéb központi adók</t>
  </si>
  <si>
    <t>2.4</t>
  </si>
  <si>
    <t>II.</t>
  </si>
  <si>
    <t>Normatív hozzájárulások</t>
  </si>
  <si>
    <t>Normatív kötött felhasználású támogatások</t>
  </si>
  <si>
    <t>III.</t>
  </si>
  <si>
    <t>IV.</t>
  </si>
  <si>
    <t>V.</t>
  </si>
  <si>
    <t>Felhalmozási célú pénzeszköz átvétel ÁH-kívűlről</t>
  </si>
  <si>
    <t>VI.</t>
  </si>
  <si>
    <t>VII.</t>
  </si>
  <si>
    <t>Működési célú hitel felvétele</t>
  </si>
  <si>
    <t>Felhalmozási célú hitel felvétele</t>
  </si>
  <si>
    <t>VIII.</t>
  </si>
  <si>
    <t xml:space="preserve">KIADÁSOK                  </t>
  </si>
  <si>
    <t xml:space="preserve"> </t>
  </si>
  <si>
    <t>kiadási jogcím</t>
  </si>
  <si>
    <t>MŰKÖDÉSI KIADÁSOK</t>
  </si>
  <si>
    <t>Személyi juttatások:</t>
  </si>
  <si>
    <t>3.</t>
  </si>
  <si>
    <t>4.</t>
  </si>
  <si>
    <t>5.</t>
  </si>
  <si>
    <t>6.</t>
  </si>
  <si>
    <t>Támogatás értékű működési kiadások</t>
  </si>
  <si>
    <t>7.</t>
  </si>
  <si>
    <t>Működési célú pénzeszköz átadás államháztáson kívülre</t>
  </si>
  <si>
    <t>8.</t>
  </si>
  <si>
    <t>9.</t>
  </si>
  <si>
    <t>Ellátottak pénzbeli juttatásai</t>
  </si>
  <si>
    <t>10.</t>
  </si>
  <si>
    <t xml:space="preserve">FELHALMOZÁSI KIADÁSOK                                            </t>
  </si>
  <si>
    <t>11.</t>
  </si>
  <si>
    <t>12.</t>
  </si>
  <si>
    <t>13.</t>
  </si>
  <si>
    <t>Felhalmozási célú pénzeszköz átadás ÁH-n kívülre</t>
  </si>
  <si>
    <t>14.</t>
  </si>
  <si>
    <t>Támogatás értékű felhalmozási  kiadások</t>
  </si>
  <si>
    <t>15.</t>
  </si>
  <si>
    <t>16.</t>
  </si>
  <si>
    <t>Általános tartalék</t>
  </si>
  <si>
    <t>17.</t>
  </si>
  <si>
    <t>18.</t>
  </si>
  <si>
    <t>19.</t>
  </si>
  <si>
    <t>20.</t>
  </si>
  <si>
    <t>21.</t>
  </si>
  <si>
    <t>22.</t>
  </si>
  <si>
    <t>23.</t>
  </si>
  <si>
    <t>I.MŰKÖDÉSI BEVÉTELEK ÉS KIADÁSOK</t>
  </si>
  <si>
    <t>BEVÉTELEK MEGNEVEZÉSE:</t>
  </si>
  <si>
    <t>eredeti ei.</t>
  </si>
  <si>
    <t>KIADÁSOK MEGNEVEZÉSE:</t>
  </si>
  <si>
    <t>eredeti</t>
  </si>
  <si>
    <t>1. Személyi juttatások</t>
  </si>
  <si>
    <t>Működési bevételek összesen:</t>
  </si>
  <si>
    <t>Működési kiadások összesen:</t>
  </si>
  <si>
    <t>KIADÁSOK MEGNEVEZÉSE</t>
  </si>
  <si>
    <t>Felhalmozási bevételek összesen:</t>
  </si>
  <si>
    <t>Felhalmozási kiadások összesen:</t>
  </si>
  <si>
    <t>Önkormányzati bevételek összesen:</t>
  </si>
  <si>
    <t>Önkormányzati kiadások összesen:</t>
  </si>
  <si>
    <t xml:space="preserve">FELHALMOZÁSI KIADÁSOK </t>
  </si>
  <si>
    <t>Összesen:</t>
  </si>
  <si>
    <t>Beruházás összesen</t>
  </si>
  <si>
    <t>Beruházások ÁFÁ-ja</t>
  </si>
  <si>
    <t>Felújítások összesen:</t>
  </si>
  <si>
    <t>Felújítások ÁFA-ja</t>
  </si>
  <si>
    <t>Felhalmozás célú pénzeszköz átadás( első lakáshoz jutók támogatása )</t>
  </si>
  <si>
    <t>SZAKFELADAT/ JOGCÍM</t>
  </si>
  <si>
    <t>Létsz.</t>
  </si>
  <si>
    <t>Személyi juttatások</t>
  </si>
  <si>
    <t>M.adót terhelő járulékok</t>
  </si>
  <si>
    <t>Dologi kiadások</t>
  </si>
  <si>
    <t>Támogatás értékű működési kiadás</t>
  </si>
  <si>
    <t>Ellátottak juttatása</t>
  </si>
  <si>
    <t>Munkaadót terhelő járulékok</t>
  </si>
  <si>
    <t xml:space="preserve">Óvodai nevelés </t>
  </si>
  <si>
    <t>Működési célú pénzeszköz átadás áh.kívülre</t>
  </si>
  <si>
    <t>Támogatás és egyéb juttatás</t>
  </si>
  <si>
    <t>Mindösszesen:</t>
  </si>
  <si>
    <t>Rövid lejáratú hitel törlesztés</t>
  </si>
  <si>
    <t>Megnevezés</t>
  </si>
  <si>
    <t>Ellátottak pénzbeli juttatása</t>
  </si>
  <si>
    <t xml:space="preserve">ELŐIRÁNYZAT FELHASZNÁLÁSI ÜTEMTERV </t>
  </si>
  <si>
    <t>JOGCÍMEK</t>
  </si>
  <si>
    <t>ELŐIRÁNYZAT</t>
  </si>
  <si>
    <t xml:space="preserve"> VÁRHATÓ BEVÉTELEK ALAKULÁSA</t>
  </si>
  <si>
    <t>IX.</t>
  </si>
  <si>
    <t>X.</t>
  </si>
  <si>
    <t>XI.</t>
  </si>
  <si>
    <t>XII.</t>
  </si>
  <si>
    <t>előző évi műk.pénzm.</t>
  </si>
  <si>
    <t>előző évi felh.pénzm.</t>
  </si>
  <si>
    <t xml:space="preserve"> VÁRHATÓ KIADÁSOK ALAKULÁSA</t>
  </si>
  <si>
    <t>Dologi és folyó kiadások</t>
  </si>
  <si>
    <t>Műk.célú hitel törlesztése</t>
  </si>
  <si>
    <t>Felhalmozási tartalék</t>
  </si>
  <si>
    <t xml:space="preserve">KIADÁSOK </t>
  </si>
  <si>
    <t>Bevétel - kiadás</t>
  </si>
  <si>
    <t>Az önkormányzat által adott  közvetett támogatások</t>
  </si>
  <si>
    <t>( kedvezmények )</t>
  </si>
  <si>
    <t>ezer forintban</t>
  </si>
  <si>
    <t>Sor-szám</t>
  </si>
  <si>
    <t>Kedvezmény nélkül elérhető bevételek</t>
  </si>
  <si>
    <t>Kedvezmények összege</t>
  </si>
  <si>
    <t>Ellátottak térítési díjának elengedése</t>
  </si>
  <si>
    <t>Ellátottak kártérítésének elengedése</t>
  </si>
  <si>
    <t>Lakásvételár törlesztése</t>
  </si>
  <si>
    <t>Helyi adó kedvezemény</t>
  </si>
  <si>
    <t>Védett épületek</t>
  </si>
  <si>
    <t>Első lakáshoz jutás kedvezménye</t>
  </si>
  <si>
    <t>Helyi támogatás</t>
  </si>
  <si>
    <t>Munkáltatói támogatás</t>
  </si>
  <si>
    <t>Gazdaságfejlesztési céltartalék</t>
  </si>
  <si>
    <t>Nem csatorn. településrészek foly. hulladék száll.</t>
  </si>
  <si>
    <t>Adósságkezelési támogatás</t>
  </si>
  <si>
    <t>Kezességvállalás</t>
  </si>
  <si>
    <t>Egyéb kölcsön elengedés</t>
  </si>
  <si>
    <t>Egyéb kedvezmény</t>
  </si>
  <si>
    <t>24.</t>
  </si>
  <si>
    <t>25.</t>
  </si>
  <si>
    <t>26.</t>
  </si>
  <si>
    <t>27.</t>
  </si>
  <si>
    <t>28.</t>
  </si>
  <si>
    <t>29.</t>
  </si>
  <si>
    <t xml:space="preserve">Összesen: </t>
  </si>
  <si>
    <t>Többéves kihatással járó döntésekből származó kötelezettségek célok szerint , évenkénti bontásban</t>
  </si>
  <si>
    <t>Kötelezettség jogcíme</t>
  </si>
  <si>
    <t>Köt.váll.                        éve</t>
  </si>
  <si>
    <t>Kiadás vonzata évenként</t>
  </si>
  <si>
    <t>Összesen</t>
  </si>
  <si>
    <t>9=(4+5+6+7+8)</t>
  </si>
  <si>
    <t>Működési célú hiteltörlesztés         ( tőke + kamat )</t>
  </si>
  <si>
    <t>Rövid lejáratú működési hitel</t>
  </si>
  <si>
    <t>Felhalmozási célú hiteltörlesztés                                  ( tőke + kamat )</t>
  </si>
  <si>
    <t>Felhalmozás célú hitel</t>
  </si>
  <si>
    <t xml:space="preserve">Beruházás célonként </t>
  </si>
  <si>
    <t xml:space="preserve">Felújítás feladatonként </t>
  </si>
  <si>
    <t>Összesen ( 1+4+7+9 )</t>
  </si>
  <si>
    <t>Polgármesteri Hivatal Tengelic</t>
  </si>
  <si>
    <t>szakfeladat</t>
  </si>
  <si>
    <t>Teljes munkaidős</t>
  </si>
  <si>
    <t>Részmunkaidős</t>
  </si>
  <si>
    <t>Mindössz.</t>
  </si>
  <si>
    <t>száma</t>
  </si>
  <si>
    <t>neve</t>
  </si>
  <si>
    <t>Köztiszt.</t>
  </si>
  <si>
    <t>Közalk.</t>
  </si>
  <si>
    <t>E.bér</t>
  </si>
  <si>
    <t xml:space="preserve">Munkahelyi vendéglátás </t>
  </si>
  <si>
    <t>Önk. igazg.tev.</t>
  </si>
  <si>
    <t>Város és községgazd.</t>
  </si>
  <si>
    <t>Felhalmozási c.hiteltörlesztés</t>
  </si>
  <si>
    <t>mód. Ei.</t>
  </si>
  <si>
    <t>Egyéb sajátos bevételek</t>
  </si>
  <si>
    <t>mód.</t>
  </si>
  <si>
    <t>mód ei.</t>
  </si>
  <si>
    <t>mód ei</t>
  </si>
  <si>
    <t>Központi költségvetési szervtől</t>
  </si>
  <si>
    <t>2. mód</t>
  </si>
  <si>
    <t>3. mód</t>
  </si>
  <si>
    <t>Fejezeti kezelésű előirányzat</t>
  </si>
  <si>
    <t>3. sz. mód.</t>
  </si>
  <si>
    <t xml:space="preserve"> Munkahelyi vendéglátás </t>
  </si>
  <si>
    <t>Önkormányzat igazgatási tevékenysége összesen:</t>
  </si>
  <si>
    <t xml:space="preserve"> Város és községgazdálkodás összesen:</t>
  </si>
  <si>
    <t>Közvilágítás összesen:</t>
  </si>
  <si>
    <t>Város és községgazdálkodás összesen:</t>
  </si>
  <si>
    <t>Helyi önk. és ktsgv. szerveitől</t>
  </si>
  <si>
    <r>
      <t>II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>FEJLESZTÉSI CÉLÚ BEVÉTELEK ÉS KIADÁSOK</t>
    </r>
  </si>
  <si>
    <t>4. mód</t>
  </si>
  <si>
    <t>Elkülönített állami pénzalapból</t>
  </si>
  <si>
    <t>4. sz. mód</t>
  </si>
  <si>
    <t>4.sz.mód.</t>
  </si>
  <si>
    <t>Pénzügyi befektetések bevételei</t>
  </si>
  <si>
    <t>KÖLTSÉGVETÉSI HIÁNY BELSŐ FINANSZÍROZÁSÁRA SZOLG. PÉNZFORGALOM NÉLKÜLI BEVÉTELEK</t>
  </si>
  <si>
    <t>Működési célra</t>
  </si>
  <si>
    <t>Felhalmozási célra</t>
  </si>
  <si>
    <t>ÉRTÉKPAPÍROK ÉRTÉKESÍTÉSÉNEK BEVÉTELE</t>
  </si>
  <si>
    <t>Cím</t>
  </si>
  <si>
    <t>Alcím</t>
  </si>
  <si>
    <t>KÖLTSÉGVETÉSI TÖBBLET</t>
  </si>
  <si>
    <t>Lakóingatlan bérbeadása</t>
  </si>
  <si>
    <t>Nem lakóingatlan bérbeadása</t>
  </si>
  <si>
    <t>Köztemető</t>
  </si>
  <si>
    <t>Tűzoltás, műszaki mentés</t>
  </si>
  <si>
    <t>Lakosság felkészítése</t>
  </si>
  <si>
    <t>Általános iskolai tanulók nappali rendszerű nevelése</t>
  </si>
  <si>
    <t>Háziorvosi alapellátás</t>
  </si>
  <si>
    <t>Fogorvosi alapellátás</t>
  </si>
  <si>
    <t>Ifjúság-egészségügyi gondozás</t>
  </si>
  <si>
    <t>Rendszeres szociális segély</t>
  </si>
  <si>
    <t>Időskorúak járadéka</t>
  </si>
  <si>
    <t>Lakásfenntartási támogatás</t>
  </si>
  <si>
    <t>Ápolási díj alanyi jogon</t>
  </si>
  <si>
    <t>Ápolási díj méltányossági jogon</t>
  </si>
  <si>
    <t>Rendszeres gyermekvédelmi pénzbeli ellátás</t>
  </si>
  <si>
    <t>Óvodáztatási támogatás</t>
  </si>
  <si>
    <t>Átmeneti segély</t>
  </si>
  <si>
    <t>Temetési segély</t>
  </si>
  <si>
    <t>Rendkívüli gyermekvédelmi támogatás</t>
  </si>
  <si>
    <t>Köztemetés</t>
  </si>
  <si>
    <t>Szociális étkeztetés</t>
  </si>
  <si>
    <t>Falugondnoki, tanyagondnoki szolgáltatás</t>
  </si>
  <si>
    <t>Civil szervezetek működési támogatása</t>
  </si>
  <si>
    <t>Könyvtári szolgáltatások</t>
  </si>
  <si>
    <t>Közművelődési tevékenységek és támogatásuk</t>
  </si>
  <si>
    <t>Sportlétesítmények működtetése fejlesztése</t>
  </si>
  <si>
    <t>Versenysport-tevékenység és támogatása</t>
  </si>
  <si>
    <t xml:space="preserve">2 fő 4 órás </t>
  </si>
  <si>
    <t>1 fő 6 órás</t>
  </si>
  <si>
    <t>1 fő 4 órás</t>
  </si>
  <si>
    <t>1 fő 3 órás</t>
  </si>
  <si>
    <t>Nem fertőző megbetegedések megelőzése</t>
  </si>
  <si>
    <t>Sportlétesítmények működtetése</t>
  </si>
  <si>
    <t xml:space="preserve">Az Európai Úniós támogatással megvalósuló programok, projektek bevételei, kiadásai, valamint </t>
  </si>
  <si>
    <t>az önkormányzaton kívüli projektekhez történő hozzájárulás</t>
  </si>
  <si>
    <t>Források</t>
  </si>
  <si>
    <t>EU-s projekt neve, azonosítója:</t>
  </si>
  <si>
    <t>Saját erő</t>
  </si>
  <si>
    <t xml:space="preserve">     - saját erőből központi támogatás / EU önerő alap/</t>
  </si>
  <si>
    <t>EU-s forrás</t>
  </si>
  <si>
    <t>Társfinanszírozás</t>
  </si>
  <si>
    <t>Hitel</t>
  </si>
  <si>
    <t>Egyéb forrás</t>
  </si>
  <si>
    <t>Források összesen:</t>
  </si>
  <si>
    <t>Kiadások, költségek:</t>
  </si>
  <si>
    <t>Személyi jellegű</t>
  </si>
  <si>
    <t>Beruházások, beszerzések</t>
  </si>
  <si>
    <t>Szolgáltatások igénybevétele</t>
  </si>
  <si>
    <t>Adminisztratív költségek</t>
  </si>
  <si>
    <t>Támogatott neve</t>
  </si>
  <si>
    <t>Hozzájárulás  (e Ft )</t>
  </si>
  <si>
    <t>Sorszám</t>
  </si>
  <si>
    <t>Összeg  (e FT)</t>
  </si>
  <si>
    <t>Polgárőrség Tengelic</t>
  </si>
  <si>
    <t>Nyugdíjasklub Tengeli-Szőlőhegy</t>
  </si>
  <si>
    <t>Tengelici Sportkör</t>
  </si>
  <si>
    <t>Rollecate Kézilabda Egyesület Tengelic</t>
  </si>
  <si>
    <t>Felnövekvő Nemzedékért Alapítvány</t>
  </si>
  <si>
    <t>Horgászegyesület</t>
  </si>
  <si>
    <t>Vöröskereszt</t>
  </si>
  <si>
    <t>Tengelic Községért Alapítvány</t>
  </si>
  <si>
    <t>3T Civil Szervezt</t>
  </si>
  <si>
    <t>4.1</t>
  </si>
  <si>
    <t>4.2</t>
  </si>
  <si>
    <t>Beruházási kiadások ÁFÁ-val</t>
  </si>
  <si>
    <t>3.1</t>
  </si>
  <si>
    <t>2.3.5.</t>
  </si>
  <si>
    <t>Működési támogatások</t>
  </si>
  <si>
    <t>Helyi önkormányzatok kiegészítő támogatása</t>
  </si>
  <si>
    <t>Egyéb működési bevételek</t>
  </si>
  <si>
    <t>Támogatás értékű működési bevételek összesen</t>
  </si>
  <si>
    <t xml:space="preserve">Társadalombiztosítási Alaptól </t>
  </si>
  <si>
    <t>Működési célú pénzeszköz átvétel államháztartáson kívülről</t>
  </si>
  <si>
    <t>Előző évi költségvetési kiegészítések, visszatérülések</t>
  </si>
  <si>
    <t xml:space="preserve">FELHALMOZÁSI BEVÉTELEK </t>
  </si>
  <si>
    <t>Felhalmozási és tőke jellegű bevételek:</t>
  </si>
  <si>
    <t>Önkormányzatok sajátos felhalmozási és tőke bevételei</t>
  </si>
  <si>
    <t>Felhalmozási támogatások</t>
  </si>
  <si>
    <t>Egyéb felhalmozási bevételek:</t>
  </si>
  <si>
    <t>Támogatásértékű felhalmozási bevételek összesen</t>
  </si>
  <si>
    <t>Felhalmozási célú hitel felvétele és kötvénykibocsátás felhalmozási célra</t>
  </si>
  <si>
    <t>Működési célú hitel törlesztése</t>
  </si>
  <si>
    <t>Felhalmozási célú hitel törlesztése</t>
  </si>
  <si>
    <t>Értékpapírok vásárlásának kiadása:</t>
  </si>
  <si>
    <t>Működési célú kiadások</t>
  </si>
  <si>
    <t>Felhalmozási célú kiadások</t>
  </si>
  <si>
    <t>2. Önk. sajátos műk.bevételei</t>
  </si>
  <si>
    <t>1. Felhalmozási és tőke jellegű bevételek</t>
  </si>
  <si>
    <t>2. Felhalmozási támogatások</t>
  </si>
  <si>
    <t>3. Egyéb felhalmozási bevételek</t>
  </si>
  <si>
    <t>4. Felhalmozási pénzmaradvány</t>
  </si>
  <si>
    <t>5. Felhalmozási célú hitel</t>
  </si>
  <si>
    <t>1. Beruházási kiadások ÁFÁ-val</t>
  </si>
  <si>
    <t>2. Felújítási kiadások ÁFÁ-val</t>
  </si>
  <si>
    <t>3. Egyéb felhalmozási kiadások</t>
  </si>
  <si>
    <t>4. Felhalm. célú tartalék</t>
  </si>
  <si>
    <t>5.Felhalmozási célú hitel visszafizetése</t>
  </si>
  <si>
    <t>Beruházási kiadások összesen</t>
  </si>
  <si>
    <t>Felújítási kiadások összesen:</t>
  </si>
  <si>
    <t xml:space="preserve">Felhalmozási célú pénteszköz átadás </t>
  </si>
  <si>
    <t>561000-1</t>
  </si>
  <si>
    <t>Éttermi, mozgó vendéglátás</t>
  </si>
  <si>
    <t>562917-1</t>
  </si>
  <si>
    <t>682001-1</t>
  </si>
  <si>
    <t>682002-1</t>
  </si>
  <si>
    <t>841116-1</t>
  </si>
  <si>
    <t>Országos, települési és ter.kisebbségi önk. választások</t>
  </si>
  <si>
    <t>841126-1</t>
  </si>
  <si>
    <t>841402-1</t>
  </si>
  <si>
    <t>841403-1</t>
  </si>
  <si>
    <t>841907-5</t>
  </si>
  <si>
    <t>Önkormányzatok elszámolásai a költségvetési szervekkel</t>
  </si>
  <si>
    <t>842521-1</t>
  </si>
  <si>
    <t>842532-1</t>
  </si>
  <si>
    <t>851011-1</t>
  </si>
  <si>
    <t>852011-1</t>
  </si>
  <si>
    <t>862101-1</t>
  </si>
  <si>
    <t>862301-1</t>
  </si>
  <si>
    <t>869042-1</t>
  </si>
  <si>
    <t>882111-1</t>
  </si>
  <si>
    <t>882112-1</t>
  </si>
  <si>
    <t>882113-1</t>
  </si>
  <si>
    <t>882115-1</t>
  </si>
  <si>
    <t>882116-1</t>
  </si>
  <si>
    <t>882117-1</t>
  </si>
  <si>
    <t>882118-1</t>
  </si>
  <si>
    <t>Kiegészítő gyermekvédelmi támogatás</t>
  </si>
  <si>
    <t>882119-1</t>
  </si>
  <si>
    <t>882122-1</t>
  </si>
  <si>
    <t>882123-1</t>
  </si>
  <si>
    <t>882124-1</t>
  </si>
  <si>
    <t>Mozgáskorlátozottak közlekedési támogatása</t>
  </si>
  <si>
    <t>882203-1</t>
  </si>
  <si>
    <t>889921-1</t>
  </si>
  <si>
    <t>889928-1</t>
  </si>
  <si>
    <t>890301-1</t>
  </si>
  <si>
    <t>890441-1</t>
  </si>
  <si>
    <t>890442-1</t>
  </si>
  <si>
    <t>910123-1</t>
  </si>
  <si>
    <t>910501-1</t>
  </si>
  <si>
    <t>931102-1</t>
  </si>
  <si>
    <t>931201-1</t>
  </si>
  <si>
    <t>960302-1</t>
  </si>
  <si>
    <t>1. sz. mód</t>
  </si>
  <si>
    <t>882202-1</t>
  </si>
  <si>
    <t>Közgyógyellátás</t>
  </si>
  <si>
    <t>Dologi kiadások és egyéb folyó kiadások</t>
  </si>
  <si>
    <t>Társadalom-, szociálpolitikai és egyéb juttatás</t>
  </si>
  <si>
    <t xml:space="preserve">Felújítási kiadások ÁFÁ-val </t>
  </si>
  <si>
    <t>Egyéb felhalmozási bevételek</t>
  </si>
  <si>
    <t>Önk.sajásot műk. bev.</t>
  </si>
  <si>
    <t>Felhalmozási és tőke jellegű b.</t>
  </si>
  <si>
    <t>Működési célú pénzesz.átadás ÁH-n kívülre</t>
  </si>
  <si>
    <t>Felh. célú hitel törlesztése</t>
  </si>
  <si>
    <t>2011. elötti kifizetés</t>
  </si>
  <si>
    <t>2013.            után</t>
  </si>
  <si>
    <t>2012.</t>
  </si>
  <si>
    <t>Tengelic Szőlőhegyért Egyesület</t>
  </si>
  <si>
    <t xml:space="preserve">Intézményi működési bevételek: </t>
  </si>
  <si>
    <t>Közhatalmi bevételek</t>
  </si>
  <si>
    <t xml:space="preserve">Működési célú hozam és kamatbevétel </t>
  </si>
  <si>
    <t>Központosított működési célú előirányzatok</t>
  </si>
  <si>
    <t>Központosított fejlesztési előirányzatok</t>
  </si>
  <si>
    <t>Felhalmozási célú támogatási kölcsön visszatérülése</t>
  </si>
  <si>
    <t>Előző évi ( évek )  pénzmaradványának igénybevétele</t>
  </si>
  <si>
    <t>HITELEK FELVÉTELE</t>
  </si>
  <si>
    <t xml:space="preserve">Működési célú hitel felvétele </t>
  </si>
  <si>
    <t>Rövidlejáratú hitelek felvétele</t>
  </si>
  <si>
    <t>1.1.</t>
  </si>
  <si>
    <t>Hosszúlejáratú hitelek felvétele</t>
  </si>
  <si>
    <t>Dologi kiadások  és egyéb folyó kiadások ( kamat nélkül )</t>
  </si>
  <si>
    <t>Működési célú kamatkiadások</t>
  </si>
  <si>
    <t>Működési célú tartalékok, tervezett maradvány</t>
  </si>
  <si>
    <t>Tervezett maradvány</t>
  </si>
  <si>
    <t>Céltartalék</t>
  </si>
  <si>
    <t>Beruházási kiadások ( ÁFÁ-val )</t>
  </si>
  <si>
    <t>Felújítási kiadások ( ÁFÁ-val )</t>
  </si>
  <si>
    <t>Pénzügyi befektetések kiadásai</t>
  </si>
  <si>
    <t>Fejlesztési célú kamatkiadás</t>
  </si>
  <si>
    <t>Felhalmozási célú tartalékok, maradvány</t>
  </si>
  <si>
    <t>KÖLTSÉGVETÉSI KIADÁSOK ÖSSZESEN:</t>
  </si>
  <si>
    <t>Költségvetési többlet felhasználásához kapcsolódó finanszírozási kiadások</t>
  </si>
  <si>
    <t>Rövidlejáratú hitelek törlesztése</t>
  </si>
  <si>
    <t>Hosszúlejáratú hitelek törlesztése</t>
  </si>
  <si>
    <t>2.2.</t>
  </si>
  <si>
    <t>KÖTVÉNYEK BEVÁLTÁSA, VISSZAVÁSÁRLÁSA:</t>
  </si>
  <si>
    <t>KIADÁSOK FŐÖSSZEGE:</t>
  </si>
  <si>
    <t>A</t>
  </si>
  <si>
    <t>B</t>
  </si>
  <si>
    <t xml:space="preserve">HITELEK TÖRLESZTÉSE </t>
  </si>
  <si>
    <t>D</t>
  </si>
  <si>
    <t>E</t>
  </si>
  <si>
    <t>3. Dologi kiadások, egyéb folyó kiadások (kamat nélkül )</t>
  </si>
  <si>
    <t>4. Működési célú kamatkiadások</t>
  </si>
  <si>
    <t>5. Támogatás értékű működési kiadások</t>
  </si>
  <si>
    <t>6. Működési célú pénzeszköz átadás ÁH-n kívülre</t>
  </si>
  <si>
    <t>7. Társadalom, szocpolitikai és egyéb juttatások</t>
  </si>
  <si>
    <t xml:space="preserve">8. Ellátottak pénzbeli juttatása </t>
  </si>
  <si>
    <t>10. Működési célú hitel törlesztése</t>
  </si>
  <si>
    <t>9. Működési célú tartalék</t>
  </si>
  <si>
    <t>Háziorvosi szolgálat</t>
  </si>
  <si>
    <t>Falugondnoki, tanyagondnoki szolgálat</t>
  </si>
  <si>
    <t>Beruházások, felújítások, egyéb felh.</t>
  </si>
  <si>
    <t>1</t>
  </si>
  <si>
    <t>1.2</t>
  </si>
  <si>
    <t>C</t>
  </si>
  <si>
    <t>FINANSZÍROZÁSI KIADÁSOK I.+II.+III.</t>
  </si>
  <si>
    <t>910502-1</t>
  </si>
  <si>
    <t>Közművelődési intézmények, közösségi színterek műk.</t>
  </si>
  <si>
    <t>2. mód.</t>
  </si>
  <si>
    <t>Jármű vásárlás</t>
  </si>
  <si>
    <t>mód. ei</t>
  </si>
  <si>
    <t>3. mód.</t>
  </si>
  <si>
    <t>841173-1</t>
  </si>
  <si>
    <t>Statisztikai tevékenység</t>
  </si>
  <si>
    <t>890443-1</t>
  </si>
  <si>
    <t>4. melléklet az          /2012.(        ) önkormányzati rendelethez</t>
  </si>
  <si>
    <t>2. melléklet az          /2012.(        ) önkormányzati rendelethez</t>
  </si>
  <si>
    <t>Rövid időtartamú közfoglalkoztatás</t>
  </si>
  <si>
    <t>Bérpótló juttatásra jog.hosszabb időt.közfoglalkoztatása</t>
  </si>
  <si>
    <t>Egyéb közfoglalkoztatás</t>
  </si>
  <si>
    <t>2013.</t>
  </si>
  <si>
    <t>2014.</t>
  </si>
  <si>
    <t>2014. után</t>
  </si>
  <si>
    <t>Saját bevétel és adósságot keletkeztető ügyletből eredő fizetési kötelezettség összegei</t>
  </si>
  <si>
    <r>
      <t xml:space="preserve">ÖSSZESEN  </t>
    </r>
    <r>
      <rPr>
        <sz val="10"/>
        <rFont val="Arial CE"/>
        <family val="0"/>
      </rPr>
      <t>7=(3+4+5+6)</t>
    </r>
  </si>
  <si>
    <t>MEGNEVEZÉS</t>
  </si>
  <si>
    <t>Osztalék, koncessziós díjak</t>
  </si>
  <si>
    <t>Díjak, pótlékok, bírságok</t>
  </si>
  <si>
    <t>Tárgyi eszközök, immatreiális javak, vagyoni értékű jogok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</si>
  <si>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</si>
  <si>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</si>
  <si>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</si>
  <si>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( 01+…+07)</t>
  </si>
  <si>
    <t>Saját bevételek (08. sor)  50%-a</t>
  </si>
  <si>
    <t>Előző év(ek)ben keletkezett tárgyévi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</si>
  <si>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</si>
  <si>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</si>
  <si>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</si>
  <si>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</si>
  <si>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</si>
  <si>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</si>
  <si>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</si>
  <si>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(19+…+25)</t>
  </si>
  <si>
    <t>10. melléklet az          /2012.(        ) önkormányzati rendelethez</t>
  </si>
  <si>
    <t>Tengelic Községi Önkormányzat 2012. évi összevont pénzügyi mérlege</t>
  </si>
  <si>
    <t>Áru-és készletértékesítés</t>
  </si>
  <si>
    <t>Nyújtott szolgáltatások ellenértéke</t>
  </si>
  <si>
    <t>Bérleti díj</t>
  </si>
  <si>
    <t>1.5</t>
  </si>
  <si>
    <t>1.6</t>
  </si>
  <si>
    <t>Általános forgalmi adó bevétel</t>
  </si>
  <si>
    <t>1.7</t>
  </si>
  <si>
    <t>1.8</t>
  </si>
  <si>
    <t>1.9</t>
  </si>
  <si>
    <t>Egyéb működési célú bevételek</t>
  </si>
  <si>
    <t>2.1.1</t>
  </si>
  <si>
    <t>2.1.2</t>
  </si>
  <si>
    <t>2.1.3</t>
  </si>
  <si>
    <t xml:space="preserve">Bírságok, díjak, pótlékok </t>
  </si>
  <si>
    <t>2.5</t>
  </si>
  <si>
    <t>Egyéb fizetési kötelezettségből származó bevételek</t>
  </si>
  <si>
    <t>4.3</t>
  </si>
  <si>
    <t>4.4</t>
  </si>
  <si>
    <t>4.5</t>
  </si>
  <si>
    <t>Helyi önk. által fenntartott előadó-művészeti szervezetek támogatása</t>
  </si>
  <si>
    <t>5.1</t>
  </si>
  <si>
    <t>5.1.1</t>
  </si>
  <si>
    <t>5.1.2</t>
  </si>
  <si>
    <t>5.1.3</t>
  </si>
  <si>
    <t>5.1.4</t>
  </si>
  <si>
    <t>5.1.5</t>
  </si>
  <si>
    <t>5.2</t>
  </si>
  <si>
    <t>EU támogatás</t>
  </si>
  <si>
    <t>5.3</t>
  </si>
  <si>
    <t>5.4</t>
  </si>
  <si>
    <t>Előző évi működési célú pénzmaradvány átvétel</t>
  </si>
  <si>
    <t>5.5</t>
  </si>
  <si>
    <t>Működési célú kölcsön visszatérülése</t>
  </si>
  <si>
    <t>Tárgyi eszközök, immateriális javak értékesítése</t>
  </si>
  <si>
    <t>Fejlesztési  támogatások</t>
  </si>
  <si>
    <t>3.2</t>
  </si>
  <si>
    <t>3.3</t>
  </si>
  <si>
    <t>3.4</t>
  </si>
  <si>
    <t>Előző évi felhalmozási célú pénzmaradvány átvétel</t>
  </si>
  <si>
    <t>3.5</t>
  </si>
  <si>
    <t>Felhalmozási célú kölcsön visszatérülése</t>
  </si>
  <si>
    <t>KÖLTSÉGVETÉSI BEVÉTELEK ÖSSZESEN  I.+II.</t>
  </si>
  <si>
    <t>KÖTVÉNYEK KIBOCSÁTÁSÁNAK BEVÉTELE</t>
  </si>
  <si>
    <t>BETÉT VISSZAVONÁSÁBÓL SZÁRMAZÓ BEVÉTEL</t>
  </si>
  <si>
    <t>FINANSZÍROZÁSI BEVÉTELEK ÖSSZESEN: B+C</t>
  </si>
  <si>
    <t>BEVÉTELEK FŐÖSSZEGE: A+B+C</t>
  </si>
  <si>
    <t>Munkaadókat terhelő járulékok és szoc.hozzájárulási adó</t>
  </si>
  <si>
    <t>Társadalom-,  szociálpolitikai kiadások</t>
  </si>
  <si>
    <t>Előző évi működési célú pénzmaradvány átadás</t>
  </si>
  <si>
    <t>Működési célú támogatási kölcsön nyújtása</t>
  </si>
  <si>
    <t>c.</t>
  </si>
  <si>
    <t>a.</t>
  </si>
  <si>
    <t>b.</t>
  </si>
  <si>
    <t xml:space="preserve">EU projektek kiadásai </t>
  </si>
  <si>
    <t>Előző évi fejlesztési célú pénzmaradvány átadás</t>
  </si>
  <si>
    <t>.</t>
  </si>
  <si>
    <t>Felhalmozási célú támogatási kölcsön nyújtása</t>
  </si>
  <si>
    <t xml:space="preserve">IV. </t>
  </si>
  <si>
    <t>BETÉT ELHELYEZÉSE</t>
  </si>
  <si>
    <t>Tengelici Polgármesteri Hivatal 2012. évi összevont pénzügyi mérlege</t>
  </si>
  <si>
    <t>Tengelic Község Önkormányzata 2012. évi összevont pénzügyi mérlege</t>
  </si>
  <si>
    <t>1. Intézményi működési bevételek</t>
  </si>
  <si>
    <t>3. Közhatalmi bevételek</t>
  </si>
  <si>
    <t>4. Működési támogatások</t>
  </si>
  <si>
    <t>5. Egyéb működési bevételek</t>
  </si>
  <si>
    <t>6. Működési célú kölcsön visszatérülése</t>
  </si>
  <si>
    <t>7. Működési célú pénzmaradvány</t>
  </si>
  <si>
    <t>8. Értékpapírok, kötvény kibocsátás bevétele</t>
  </si>
  <si>
    <t>9. Működési célú hitel</t>
  </si>
  <si>
    <t>2. Munkaadókat terh. Járulékok és szoc.hozzájárulási adó</t>
  </si>
  <si>
    <t xml:space="preserve">2012. év </t>
  </si>
  <si>
    <t>MŰKÖDÉSI ÉS FELHALMOZÁSI BEVÉTELEK ÉS KIADÁSOK MÉRLEGE</t>
  </si>
  <si>
    <t xml:space="preserve"> TENGELIC ÖNKORMÁNYZAT BERUHÁZÁSI CÉLÚ KIADÁSAI FELADATONKÉNT, CÉLONKÉNT</t>
  </si>
  <si>
    <t xml:space="preserve"> TENGELIC ÖNKORMÁNYZAT FELÚJÍTÁSI CÉLÚ KIADÁSAI FELADATONKÉNT, CÉLONKÉNT</t>
  </si>
  <si>
    <t>Évek</t>
  </si>
  <si>
    <t>ezer Ft-ban</t>
  </si>
  <si>
    <t>ÖSSZES KÖTELEZETTSÉG</t>
  </si>
  <si>
    <t>Tengelic Községi Önkormányzat adósságot keletkeztető ügyletekből és kezességvállalásokból fennálló kötelezettségei</t>
  </si>
  <si>
    <t>Tengelic Községi Önkormányzat saját bevételeinek részletezése az adósságot keletkeztető ügyletből származó tárgyévi fizetési kötelezettség megállapításához</t>
  </si>
  <si>
    <t>5. melléklet az          /2012.(        ) önkormányzati rendelethez</t>
  </si>
  <si>
    <t>6. melléklet az          /2012.(        ) önkormányzati rendelethez</t>
  </si>
  <si>
    <t>Bevételi jogcímek</t>
  </si>
  <si>
    <t>SAJÁT BEVÉTELEK ÖSSZESEN *</t>
  </si>
  <si>
    <t>2012. évi előirányzat</t>
  </si>
  <si>
    <t>* Az adósságot keletkeztető ügyletekhez történő hozzájárulás részletes szabályairól szóló 353/2011. (XII.31) Korm.rendelet 2.§ (1)</t>
  </si>
  <si>
    <t>7. melléklet az          /2012.(        ) önkormányzati rendelethez</t>
  </si>
  <si>
    <t>Tengelic Községi Önkormányzat 2012. évi adósságot keletkeztető fejlesztési céljai</t>
  </si>
  <si>
    <t>ADÓSSÁGOT KELETKEZTETŐ ÜGYLETEK VÁRHATÓ EGYÜTTES ÖSSZEGE</t>
  </si>
  <si>
    <t>Fejlesztési cél leírása</t>
  </si>
  <si>
    <t>Fejlesztés várható kiadása</t>
  </si>
  <si>
    <t>8. melléklet az          /2012.(        ) önkormányzati rendelethez</t>
  </si>
  <si>
    <t>Önkormányzaton kívüli EU-s projektekhez töténő hozzájárulás 2012.évi előirányzata</t>
  </si>
  <si>
    <t>2013. után</t>
  </si>
  <si>
    <t>TENGELIC KÖZSÉG ÖNKORMÁNYZAT 2012. ÉVI KÖLTSÉGVETÉSI MŰKÖDÉSI KIADÁSAINAK SZAKFELADATONKÉNTI BONTÁSA</t>
  </si>
  <si>
    <t>Fizetési kötelezettség összesen (10+18)</t>
  </si>
  <si>
    <t>Fizetési kötelezettséggel csökkentett saját bevétel (09-26)</t>
  </si>
  <si>
    <t>Ezer forintban!</t>
  </si>
  <si>
    <t>ÖSSZESEN  7=(3+4+5+6)</t>
  </si>
  <si>
    <t>talajt.</t>
  </si>
  <si>
    <t>Költségvetési szervnek folyósított támogatás</t>
  </si>
  <si>
    <t>KIADÁSOK MINDÖSSZESEN:</t>
  </si>
  <si>
    <t>Felügyeleti szervtől kapott támogatás</t>
  </si>
  <si>
    <t>BEVÉTELEK MINDÖSSZESEN:</t>
  </si>
  <si>
    <t>Autó vásárlása</t>
  </si>
  <si>
    <t>Mosogató vásárlás</t>
  </si>
  <si>
    <t>Telek vásárlása</t>
  </si>
  <si>
    <t>3. melléklet az          /2012.(        ) önkormányzati rendelethez</t>
  </si>
  <si>
    <t>Óvoda tető felújítása</t>
  </si>
  <si>
    <t>Orvosi rendelő felújítása</t>
  </si>
  <si>
    <t>2012 év.</t>
  </si>
  <si>
    <t>12. melléklet az          /2012.(        ) önkormányzati rendelethez</t>
  </si>
  <si>
    <t>Intézményi működési bevételek</t>
  </si>
  <si>
    <t>11. melléklet az          /2012.(        ) önkormányzati rendelethez</t>
  </si>
  <si>
    <t>15. melléklet az          /2012.(        ) önkormányzati rendelethez</t>
  </si>
  <si>
    <t>13. melléklet az          /2012.(        ) önkormányzati rendelethez</t>
  </si>
  <si>
    <t>Tengelic Község Önkormányzat alapítványok, társadalmi és egyéb szervek, szervezetek 2012.évi támogatása</t>
  </si>
  <si>
    <t>Nemzetiségi Önkormányzat</t>
  </si>
  <si>
    <t>Rendőrség támogatása</t>
  </si>
  <si>
    <t>2012. év</t>
  </si>
  <si>
    <t>14. melléklet az          /2012.(        ) önkormányzati rendelethez</t>
  </si>
  <si>
    <t>842421-1</t>
  </si>
  <si>
    <t>Közterület rendjének fenntartása</t>
  </si>
  <si>
    <t>869044-1</t>
  </si>
  <si>
    <t>Munkahelyi vendéglátás</t>
  </si>
  <si>
    <t>Óvodai nevelés</t>
  </si>
  <si>
    <t>Tengelic Polgármesteri Hivatal jóváhagyott létszámkerete 2012. év</t>
  </si>
  <si>
    <t>Tengelic Önkormányzat jóváhagyott létszámkerete 2012. év</t>
  </si>
  <si>
    <t>TENGELIC KÖZSÉG ÖNKORMÁNYZAT 2012. ÉVI KÖLTSÉGVETÉSI FELHALMOZÁSI KIADÁSAINAK SZAKFELADATONKÉNTI BONTÁSA</t>
  </si>
  <si>
    <t>KÖLTSÉGVETÉSI HIÁNY KÜLSŐ FINANSZÍROZÁSÁRA SZOLG. PÉNZFORGALOM NÉLKÜLI BEVÉTELEK</t>
  </si>
  <si>
    <t>4.6</t>
  </si>
  <si>
    <t>Egyéb központi támogatás</t>
  </si>
  <si>
    <t>Irányítás alá tart.kv.-i szerv működ.támogatása</t>
  </si>
  <si>
    <t>1. melléklet az 3./2012.(II.16.) önkormányzati rendelethez</t>
  </si>
  <si>
    <t>9. melléklet az 3./2012.(II.16.) önkormányzati rendelethez</t>
  </si>
  <si>
    <t>10. melléklet az 3./2012.(II.16.) önkormányzati rendelethez</t>
  </si>
  <si>
    <t>2. melléklet az 3./2012.(II.16.) önkormányzati rendelethez</t>
  </si>
  <si>
    <t>1. mód</t>
  </si>
  <si>
    <t>mód.ei.</t>
  </si>
  <si>
    <t>2. sz. mód</t>
  </si>
  <si>
    <t>9/a. melléklet az 3./2012.(II.16.) önkormányzati rendelethez</t>
  </si>
  <si>
    <t>3. sz.mód.</t>
  </si>
  <si>
    <t>3. sz. mód</t>
  </si>
  <si>
    <t>RHK</t>
  </si>
  <si>
    <t>889967-1</t>
  </si>
  <si>
    <t>1. melléklet az          /2013.(        ) önkormányzati rendelethez</t>
  </si>
  <si>
    <t>3. melléklet az          /2013.(        ) önkormányzati rendelethez</t>
  </si>
  <si>
    <t>4. melléklet az          /2013.(        ) önkormányzati rendelethez</t>
  </si>
  <si>
    <t>4 . melléklet az          /2013.(        ) önkormányzati rendelethez</t>
  </si>
  <si>
    <t>2. melléklet az          /2013.(        ) önkormányzati rendelethez</t>
  </si>
  <si>
    <t>5. melléklet az          /2013.(        ) önkormányzati rendelethez</t>
  </si>
  <si>
    <t>4. mód.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</si>
</sst>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2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3" fontId="9" fillId="0" borderId="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9" fillId="0" borderId="16" xfId="0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0" fillId="0" borderId="1" xfId="0" applyNumberFormat="1" applyBorder="1" applyAlignment="1">
      <alignment/>
    </xf>
    <xf numFmtId="0" fontId="9" fillId="0" borderId="16" xfId="0" applyFont="1" applyFill="1" applyBorder="1" applyAlignment="1">
      <alignment vertical="center"/>
    </xf>
    <xf numFmtId="3" fontId="9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26" xfId="0" applyFont="1" applyFill="1" applyBorder="1" applyAlignment="1">
      <alignment vertical="center"/>
    </xf>
    <xf numFmtId="0" fontId="0" fillId="0" borderId="9" xfId="0" applyBorder="1" applyAlignment="1">
      <alignment/>
    </xf>
    <xf numFmtId="3" fontId="0" fillId="0" borderId="7" xfId="0" applyNumberFormat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3" fontId="4" fillId="0" borderId="37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3" fontId="4" fillId="0" borderId="40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32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32" xfId="0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0" fontId="4" fillId="0" borderId="45" xfId="0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7" fillId="2" borderId="46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3" fontId="7" fillId="0" borderId="46" xfId="0" applyNumberFormat="1" applyFont="1" applyFill="1" applyBorder="1" applyAlignment="1">
      <alignment/>
    </xf>
    <xf numFmtId="0" fontId="4" fillId="0" borderId="63" xfId="0" applyFont="1" applyBorder="1" applyAlignment="1">
      <alignment/>
    </xf>
    <xf numFmtId="3" fontId="4" fillId="0" borderId="44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7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2" fillId="0" borderId="71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7" fillId="0" borderId="68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73" xfId="0" applyFont="1" applyBorder="1" applyAlignment="1">
      <alignment/>
    </xf>
    <xf numFmtId="3" fontId="4" fillId="0" borderId="67" xfId="0" applyNumberFormat="1" applyFont="1" applyBorder="1" applyAlignment="1">
      <alignment horizontal="right"/>
    </xf>
    <xf numFmtId="0" fontId="4" fillId="0" borderId="74" xfId="0" applyFont="1" applyBorder="1" applyAlignment="1">
      <alignment/>
    </xf>
    <xf numFmtId="3" fontId="4" fillId="0" borderId="75" xfId="0" applyNumberFormat="1" applyFont="1" applyBorder="1" applyAlignment="1">
      <alignment horizontal="right"/>
    </xf>
    <xf numFmtId="0" fontId="4" fillId="0" borderId="76" xfId="0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7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78" xfId="0" applyFont="1" applyBorder="1" applyAlignment="1">
      <alignment/>
    </xf>
    <xf numFmtId="0" fontId="7" fillId="0" borderId="79" xfId="0" applyFont="1" applyBorder="1" applyAlignment="1">
      <alignment/>
    </xf>
    <xf numFmtId="0" fontId="4" fillId="0" borderId="80" xfId="0" applyFont="1" applyBorder="1" applyAlignment="1">
      <alignment horizontal="center"/>
    </xf>
    <xf numFmtId="0" fontId="4" fillId="0" borderId="78" xfId="0" applyFont="1" applyBorder="1" applyAlignment="1">
      <alignment/>
    </xf>
    <xf numFmtId="0" fontId="7" fillId="0" borderId="81" xfId="0" applyFont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1" fontId="7" fillId="2" borderId="49" xfId="0" applyNumberFormat="1" applyFont="1" applyFill="1" applyBorder="1" applyAlignment="1">
      <alignment horizontal="right"/>
    </xf>
    <xf numFmtId="1" fontId="4" fillId="2" borderId="17" xfId="0" applyNumberFormat="1" applyFont="1" applyFill="1" applyBorder="1" applyAlignment="1">
      <alignment horizontal="right"/>
    </xf>
    <xf numFmtId="1" fontId="4" fillId="2" borderId="31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16" fontId="7" fillId="0" borderId="82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37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/>
    </xf>
    <xf numFmtId="0" fontId="15" fillId="2" borderId="9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left"/>
    </xf>
    <xf numFmtId="0" fontId="4" fillId="2" borderId="76" xfId="0" applyFont="1" applyFill="1" applyBorder="1" applyAlignment="1">
      <alignment horizontal="left"/>
    </xf>
    <xf numFmtId="0" fontId="7" fillId="2" borderId="8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8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7" fillId="0" borderId="64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7" xfId="0" applyFont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7" fillId="0" borderId="8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4" fillId="0" borderId="21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4" fillId="0" borderId="88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8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8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/>
    </xf>
    <xf numFmtId="0" fontId="2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0" fontId="2" fillId="0" borderId="70" xfId="0" applyFont="1" applyBorder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64" fontId="4" fillId="0" borderId="52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0" fontId="7" fillId="0" borderId="89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0" fillId="0" borderId="7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18" fillId="0" borderId="91" xfId="0" applyFont="1" applyBorder="1" applyAlignment="1">
      <alignment wrapText="1"/>
    </xf>
    <xf numFmtId="0" fontId="2" fillId="0" borderId="9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93" xfId="0" applyBorder="1" applyAlignment="1">
      <alignment horizontal="center"/>
    </xf>
    <xf numFmtId="0" fontId="17" fillId="0" borderId="59" xfId="0" applyFont="1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 horizontal="center"/>
    </xf>
    <xf numFmtId="0" fontId="17" fillId="0" borderId="60" xfId="0" applyFont="1" applyBorder="1" applyAlignment="1">
      <alignment/>
    </xf>
    <xf numFmtId="0" fontId="0" fillId="0" borderId="96" xfId="0" applyBorder="1" applyAlignment="1">
      <alignment/>
    </xf>
    <xf numFmtId="0" fontId="17" fillId="0" borderId="60" xfId="0" applyFont="1" applyBorder="1" applyAlignment="1">
      <alignment wrapText="1"/>
    </xf>
    <xf numFmtId="0" fontId="0" fillId="0" borderId="97" xfId="0" applyBorder="1" applyAlignment="1">
      <alignment horizontal="center"/>
    </xf>
    <xf numFmtId="0" fontId="17" fillId="0" borderId="61" xfId="0" applyFont="1" applyBorder="1" applyAlignment="1">
      <alignment/>
    </xf>
    <xf numFmtId="0" fontId="0" fillId="0" borderId="98" xfId="0" applyBorder="1" applyAlignment="1">
      <alignment/>
    </xf>
    <xf numFmtId="0" fontId="2" fillId="0" borderId="0" xfId="0" applyFont="1" applyAlignment="1">
      <alignment vertic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8" fillId="0" borderId="61" xfId="0" applyFont="1" applyBorder="1" applyAlignment="1">
      <alignment wrapText="1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94" xfId="0" applyBorder="1" applyAlignment="1">
      <alignment horizontal="center"/>
    </xf>
    <xf numFmtId="0" fontId="17" fillId="0" borderId="95" xfId="0" applyFont="1" applyBorder="1" applyAlignment="1">
      <alignment/>
    </xf>
    <xf numFmtId="0" fontId="17" fillId="0" borderId="95" xfId="0" applyFont="1" applyBorder="1" applyAlignment="1">
      <alignment wrapText="1"/>
    </xf>
    <xf numFmtId="0" fontId="18" fillId="0" borderId="95" xfId="0" applyFont="1" applyBorder="1" applyAlignment="1">
      <alignment wrapText="1"/>
    </xf>
    <xf numFmtId="0" fontId="2" fillId="0" borderId="95" xfId="0" applyFont="1" applyBorder="1" applyAlignment="1">
      <alignment wrapText="1"/>
    </xf>
    <xf numFmtId="0" fontId="0" fillId="0" borderId="95" xfId="0" applyBorder="1" applyAlignment="1">
      <alignment/>
    </xf>
    <xf numFmtId="0" fontId="0" fillId="0" borderId="60" xfId="0" applyFont="1" applyBorder="1" applyAlignment="1">
      <alignment horizontal="center" vertical="center"/>
    </xf>
    <xf numFmtId="0" fontId="2" fillId="0" borderId="97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3" fontId="0" fillId="0" borderId="94" xfId="0" applyNumberFormat="1" applyBorder="1" applyAlignment="1">
      <alignment horizontal="center"/>
    </xf>
    <xf numFmtId="3" fontId="0" fillId="0" borderId="96" xfId="0" applyNumberFormat="1" applyBorder="1" applyAlignment="1">
      <alignment horizontal="center"/>
    </xf>
    <xf numFmtId="3" fontId="2" fillId="0" borderId="98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3" fontId="2" fillId="0" borderId="96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9" xfId="0" applyBorder="1" applyAlignment="1">
      <alignment horizontal="center"/>
    </xf>
    <xf numFmtId="3" fontId="0" fillId="0" borderId="60" xfId="0" applyNumberFormat="1" applyBorder="1" applyAlignment="1">
      <alignment horizontal="center"/>
    </xf>
    <xf numFmtId="0" fontId="0" fillId="0" borderId="100" xfId="0" applyBorder="1" applyAlignment="1">
      <alignment horizontal="center"/>
    </xf>
    <xf numFmtId="3" fontId="0" fillId="0" borderId="100" xfId="0" applyNumberForma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3" fontId="4" fillId="0" borderId="101" xfId="0" applyNumberFormat="1" applyFont="1" applyFill="1" applyBorder="1" applyAlignment="1">
      <alignment horizontal="center"/>
    </xf>
    <xf numFmtId="3" fontId="4" fillId="0" borderId="101" xfId="0" applyNumberFormat="1" applyFont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46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" fontId="4" fillId="0" borderId="38" xfId="0" applyNumberFormat="1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3" fontId="4" fillId="0" borderId="40" xfId="0" applyNumberFormat="1" applyFont="1" applyFill="1" applyBorder="1" applyAlignment="1">
      <alignment horizontal="right" vertical="center" wrapText="1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  <xf numFmtId="0" fontId="7" fillId="0" borderId="6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4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/>
    </xf>
    <xf numFmtId="0" fontId="0" fillId="0" borderId="74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4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74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99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3" xfId="0" applyFont="1" applyBorder="1" applyAlignment="1">
      <alignment vertical="center" wrapText="1"/>
    </xf>
    <xf numFmtId="0" fontId="2" fillId="0" borderId="104" xfId="0" applyFont="1" applyBorder="1" applyAlignment="1">
      <alignment vertical="center" wrapText="1"/>
    </xf>
    <xf numFmtId="0" fontId="2" fillId="0" borderId="105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99" xfId="0" applyFont="1" applyBorder="1" applyAlignment="1">
      <alignment horizontal="center" wrapText="1"/>
    </xf>
    <xf numFmtId="0" fontId="2" fillId="0" borderId="102" xfId="0" applyFont="1" applyBorder="1" applyAlignment="1">
      <alignment horizontal="center" wrapText="1"/>
    </xf>
    <xf numFmtId="0" fontId="2" fillId="0" borderId="107" xfId="0" applyFont="1" applyBorder="1" applyAlignment="1">
      <alignment/>
    </xf>
    <xf numFmtId="0" fontId="2" fillId="0" borderId="108" xfId="0" applyFont="1" applyBorder="1" applyAlignment="1">
      <alignment horizontal="center" vertical="center" wrapText="1"/>
    </xf>
    <xf numFmtId="0" fontId="0" fillId="0" borderId="101" xfId="0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2" fillId="0" borderId="78" xfId="0" applyFont="1" applyBorder="1" applyAlignment="1">
      <alignment/>
    </xf>
    <xf numFmtId="0" fontId="2" fillId="0" borderId="81" xfId="0" applyFont="1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2" fillId="0" borderId="79" xfId="0" applyFont="1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2" fillId="0" borderId="70" xfId="0" applyFont="1" applyBorder="1" applyAlignment="1">
      <alignment/>
    </xf>
    <xf numFmtId="3" fontId="2" fillId="0" borderId="70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3" fontId="0" fillId="0" borderId="70" xfId="0" applyNumberForma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0" xfId="0" applyFont="1" applyBorder="1" applyAlignment="1">
      <alignment/>
    </xf>
    <xf numFmtId="0" fontId="2" fillId="0" borderId="94" xfId="0" applyFont="1" applyBorder="1" applyAlignment="1">
      <alignment vertical="center" wrapText="1"/>
    </xf>
    <xf numFmtId="0" fontId="2" fillId="0" borderId="96" xfId="0" applyFont="1" applyBorder="1" applyAlignment="1">
      <alignment vertical="center" wrapText="1"/>
    </xf>
    <xf numFmtId="0" fontId="2" fillId="0" borderId="98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119" xfId="0" applyFont="1" applyBorder="1" applyAlignment="1">
      <alignment/>
    </xf>
    <xf numFmtId="0" fontId="0" fillId="0" borderId="62" xfId="0" applyBorder="1" applyAlignment="1">
      <alignment/>
    </xf>
    <xf numFmtId="0" fontId="0" fillId="0" borderId="120" xfId="0" applyBorder="1" applyAlignment="1">
      <alignment/>
    </xf>
    <xf numFmtId="0" fontId="4" fillId="0" borderId="8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1" xfId="0" applyFont="1" applyFill="1" applyBorder="1" applyAlignment="1">
      <alignment/>
    </xf>
    <xf numFmtId="0" fontId="4" fillId="0" borderId="8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1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79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7" fillId="0" borderId="3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2"/>
  <sheetViews>
    <sheetView tabSelected="1" view="pageBreakPreview" zoomScale="80" zoomScaleSheetLayoutView="80" workbookViewId="0" topLeftCell="A1">
      <pane xSplit="3" topLeftCell="D1" activePane="topRight" state="frozen"/>
      <selection pane="topLeft" activeCell="A121" sqref="A121"/>
      <selection pane="topRight" activeCell="Q13" sqref="Q13"/>
    </sheetView>
  </sheetViews>
  <sheetFormatPr defaultColWidth="9.00390625" defaultRowHeight="17.25" customHeight="1"/>
  <cols>
    <col min="1" max="1" width="6.75390625" style="117" customWidth="1"/>
    <col min="2" max="2" width="7.75390625" style="212" customWidth="1"/>
    <col min="3" max="3" width="64.625" style="117" customWidth="1"/>
    <col min="4" max="4" width="11.375" style="117" customWidth="1"/>
    <col min="5" max="9" width="11.375" style="117" hidden="1" customWidth="1"/>
    <col min="10" max="12" width="11.375" style="117" customWidth="1"/>
    <col min="13" max="16384" width="9.125" style="117" customWidth="1"/>
  </cols>
  <sheetData>
    <row r="1" ht="17.25" customHeight="1">
      <c r="A1" s="117" t="s">
        <v>604</v>
      </c>
    </row>
    <row r="2" ht="17.25" customHeight="1">
      <c r="A2" s="117" t="s">
        <v>592</v>
      </c>
    </row>
    <row r="3" spans="1:12" ht="12.75" customHeight="1">
      <c r="A3" s="118"/>
      <c r="B3" s="119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7.25" customHeight="1" hidden="1">
      <c r="A4" s="118"/>
      <c r="B4" s="119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7.25" customHeight="1">
      <c r="A5" s="559" t="s">
        <v>459</v>
      </c>
      <c r="B5" s="559"/>
      <c r="C5" s="559"/>
      <c r="D5" s="559"/>
      <c r="E5" s="560"/>
      <c r="F5" s="560"/>
      <c r="G5" s="560"/>
      <c r="H5" s="560"/>
      <c r="I5" s="560"/>
      <c r="J5" s="560"/>
      <c r="K5" s="560"/>
      <c r="L5" s="560"/>
    </row>
    <row r="6" spans="1:12" ht="17.25" customHeight="1">
      <c r="A6" s="118"/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7.25" customHeight="1" thickBot="1">
      <c r="A7" s="556" t="s">
        <v>0</v>
      </c>
      <c r="B7" s="556"/>
      <c r="C7" s="556"/>
      <c r="D7" s="556"/>
      <c r="E7" s="557"/>
      <c r="F7" s="557"/>
      <c r="G7" s="558"/>
      <c r="H7" s="558"/>
      <c r="I7" s="558"/>
      <c r="J7" s="558"/>
      <c r="K7" s="558"/>
      <c r="L7" s="558"/>
    </row>
    <row r="8" spans="1:12" ht="17.25" customHeight="1" thickBot="1">
      <c r="A8" s="278" t="s">
        <v>1</v>
      </c>
      <c r="B8" s="279"/>
      <c r="C8" s="360" t="s">
        <v>2</v>
      </c>
      <c r="D8" s="116" t="s">
        <v>3</v>
      </c>
      <c r="E8" s="116" t="s">
        <v>596</v>
      </c>
      <c r="F8" s="116" t="s">
        <v>597</v>
      </c>
      <c r="G8" s="116" t="s">
        <v>191</v>
      </c>
      <c r="H8" s="116" t="s">
        <v>597</v>
      </c>
      <c r="I8" s="116" t="s">
        <v>192</v>
      </c>
      <c r="J8" s="116" t="s">
        <v>597</v>
      </c>
      <c r="K8" s="116" t="s">
        <v>202</v>
      </c>
      <c r="L8" s="116" t="s">
        <v>597</v>
      </c>
    </row>
    <row r="9" spans="1:12" s="124" customFormat="1" ht="17.25" customHeight="1" thickBot="1">
      <c r="A9" s="121">
        <v>1</v>
      </c>
      <c r="B9" s="122" t="s">
        <v>4</v>
      </c>
      <c r="C9" s="345" t="s">
        <v>5</v>
      </c>
      <c r="D9" s="650">
        <f aca="true" t="shared" si="0" ref="D9:F19">D152+D297</f>
        <v>233361</v>
      </c>
      <c r="E9" s="650">
        <f t="shared" si="0"/>
        <v>3575</v>
      </c>
      <c r="F9" s="650">
        <f t="shared" si="0"/>
        <v>236936</v>
      </c>
      <c r="G9" s="650">
        <f aca="true" t="shared" si="1" ref="G9:H28">G152+G297</f>
        <v>3735</v>
      </c>
      <c r="H9" s="650">
        <f t="shared" si="1"/>
        <v>240671</v>
      </c>
      <c r="I9" s="650">
        <f aca="true" t="shared" si="2" ref="I9:J28">I152+I297</f>
        <v>15073</v>
      </c>
      <c r="J9" s="650">
        <f t="shared" si="2"/>
        <v>255744</v>
      </c>
      <c r="K9" s="650">
        <f aca="true" t="shared" si="3" ref="K9:L28">K152+K297</f>
        <v>4032</v>
      </c>
      <c r="L9" s="650">
        <f t="shared" si="3"/>
        <v>259776</v>
      </c>
    </row>
    <row r="10" spans="1:12" ht="17.25" customHeight="1">
      <c r="A10" s="319">
        <v>2</v>
      </c>
      <c r="B10" s="142" t="s">
        <v>6</v>
      </c>
      <c r="C10" s="533" t="s">
        <v>372</v>
      </c>
      <c r="D10" s="504">
        <f t="shared" si="0"/>
        <v>57418</v>
      </c>
      <c r="E10" s="504">
        <f t="shared" si="0"/>
        <v>0</v>
      </c>
      <c r="F10" s="504">
        <f t="shared" si="0"/>
        <v>57418</v>
      </c>
      <c r="G10" s="504">
        <f t="shared" si="1"/>
        <v>0</v>
      </c>
      <c r="H10" s="504">
        <f t="shared" si="1"/>
        <v>57418</v>
      </c>
      <c r="I10" s="504">
        <f t="shared" si="2"/>
        <v>-2989</v>
      </c>
      <c r="J10" s="504">
        <f t="shared" si="2"/>
        <v>54429</v>
      </c>
      <c r="K10" s="504">
        <f t="shared" si="3"/>
        <v>2256</v>
      </c>
      <c r="L10" s="504">
        <f t="shared" si="3"/>
        <v>56685</v>
      </c>
    </row>
    <row r="11" spans="1:12" ht="17.25" customHeight="1">
      <c r="A11" s="131">
        <v>3</v>
      </c>
      <c r="B11" s="135" t="s">
        <v>7</v>
      </c>
      <c r="C11" s="429" t="s">
        <v>460</v>
      </c>
      <c r="D11" s="136">
        <f t="shared" si="0"/>
        <v>0</v>
      </c>
      <c r="E11" s="136">
        <f t="shared" si="0"/>
        <v>0</v>
      </c>
      <c r="F11" s="136">
        <f t="shared" si="0"/>
        <v>0</v>
      </c>
      <c r="G11" s="136">
        <f t="shared" si="1"/>
        <v>0</v>
      </c>
      <c r="H11" s="136">
        <f t="shared" si="1"/>
        <v>0</v>
      </c>
      <c r="I11" s="136">
        <f t="shared" si="2"/>
        <v>0</v>
      </c>
      <c r="J11" s="136">
        <f t="shared" si="2"/>
        <v>0</v>
      </c>
      <c r="K11" s="136">
        <f t="shared" si="3"/>
        <v>0</v>
      </c>
      <c r="L11" s="136">
        <f t="shared" si="3"/>
        <v>0</v>
      </c>
    </row>
    <row r="12" spans="1:12" ht="17.25" customHeight="1">
      <c r="A12" s="307">
        <v>4</v>
      </c>
      <c r="B12" s="125" t="s">
        <v>418</v>
      </c>
      <c r="C12" s="361" t="s">
        <v>461</v>
      </c>
      <c r="D12" s="126">
        <f t="shared" si="0"/>
        <v>35353</v>
      </c>
      <c r="E12" s="126">
        <f t="shared" si="0"/>
        <v>0</v>
      </c>
      <c r="F12" s="126">
        <f t="shared" si="0"/>
        <v>35353</v>
      </c>
      <c r="G12" s="126">
        <f t="shared" si="1"/>
        <v>0</v>
      </c>
      <c r="H12" s="126">
        <f t="shared" si="1"/>
        <v>35353</v>
      </c>
      <c r="I12" s="126">
        <f t="shared" si="2"/>
        <v>-5714</v>
      </c>
      <c r="J12" s="126">
        <f t="shared" si="2"/>
        <v>29639</v>
      </c>
      <c r="K12" s="126">
        <f t="shared" si="3"/>
        <v>0</v>
      </c>
      <c r="L12" s="126">
        <f t="shared" si="3"/>
        <v>29639</v>
      </c>
    </row>
    <row r="13" spans="1:12" ht="17.25" customHeight="1">
      <c r="A13" s="307">
        <v>5</v>
      </c>
      <c r="B13" s="125" t="s">
        <v>11</v>
      </c>
      <c r="C13" s="347" t="s">
        <v>462</v>
      </c>
      <c r="D13" s="126">
        <f t="shared" si="0"/>
        <v>3155</v>
      </c>
      <c r="E13" s="126">
        <f t="shared" si="0"/>
        <v>0</v>
      </c>
      <c r="F13" s="126">
        <f t="shared" si="0"/>
        <v>3155</v>
      </c>
      <c r="G13" s="126">
        <f t="shared" si="1"/>
        <v>0</v>
      </c>
      <c r="H13" s="126">
        <f t="shared" si="1"/>
        <v>3155</v>
      </c>
      <c r="I13" s="126">
        <f t="shared" si="2"/>
        <v>1347</v>
      </c>
      <c r="J13" s="126">
        <f t="shared" si="2"/>
        <v>4502</v>
      </c>
      <c r="K13" s="126">
        <f t="shared" si="3"/>
        <v>0</v>
      </c>
      <c r="L13" s="126">
        <f t="shared" si="3"/>
        <v>4502</v>
      </c>
    </row>
    <row r="14" spans="1:12" ht="17.25" customHeight="1">
      <c r="A14" s="307">
        <v>6</v>
      </c>
      <c r="B14" s="125" t="s">
        <v>12</v>
      </c>
      <c r="C14" s="347" t="s">
        <v>9</v>
      </c>
      <c r="D14" s="126">
        <f t="shared" si="0"/>
        <v>4200</v>
      </c>
      <c r="E14" s="126">
        <f t="shared" si="0"/>
        <v>0</v>
      </c>
      <c r="F14" s="126">
        <f t="shared" si="0"/>
        <v>4200</v>
      </c>
      <c r="G14" s="126">
        <f t="shared" si="1"/>
        <v>0</v>
      </c>
      <c r="H14" s="126">
        <f t="shared" si="1"/>
        <v>4200</v>
      </c>
      <c r="I14" s="126">
        <f t="shared" si="2"/>
        <v>370</v>
      </c>
      <c r="J14" s="126">
        <f t="shared" si="2"/>
        <v>4570</v>
      </c>
      <c r="K14" s="126">
        <f t="shared" si="3"/>
        <v>0</v>
      </c>
      <c r="L14" s="126">
        <f t="shared" si="3"/>
        <v>4570</v>
      </c>
    </row>
    <row r="15" spans="1:12" ht="17.25" customHeight="1">
      <c r="A15" s="307">
        <v>7</v>
      </c>
      <c r="B15" s="125" t="s">
        <v>463</v>
      </c>
      <c r="C15" s="361" t="s">
        <v>10</v>
      </c>
      <c r="D15" s="126">
        <f t="shared" si="0"/>
        <v>1500</v>
      </c>
      <c r="E15" s="126">
        <f t="shared" si="0"/>
        <v>0</v>
      </c>
      <c r="F15" s="126">
        <f t="shared" si="0"/>
        <v>1500</v>
      </c>
      <c r="G15" s="126">
        <f t="shared" si="1"/>
        <v>0</v>
      </c>
      <c r="H15" s="126">
        <f t="shared" si="1"/>
        <v>1500</v>
      </c>
      <c r="I15" s="126">
        <f t="shared" si="2"/>
        <v>0</v>
      </c>
      <c r="J15" s="126">
        <f t="shared" si="2"/>
        <v>1500</v>
      </c>
      <c r="K15" s="126">
        <f t="shared" si="3"/>
        <v>0</v>
      </c>
      <c r="L15" s="126">
        <f t="shared" si="3"/>
        <v>1500</v>
      </c>
    </row>
    <row r="16" spans="1:12" ht="17.25" customHeight="1">
      <c r="A16" s="307">
        <v>8</v>
      </c>
      <c r="B16" s="125" t="s">
        <v>464</v>
      </c>
      <c r="C16" s="347" t="s">
        <v>465</v>
      </c>
      <c r="D16" s="126">
        <f t="shared" si="0"/>
        <v>11043</v>
      </c>
      <c r="E16" s="126">
        <f t="shared" si="0"/>
        <v>0</v>
      </c>
      <c r="F16" s="126">
        <f t="shared" si="0"/>
        <v>11043</v>
      </c>
      <c r="G16" s="126">
        <f t="shared" si="1"/>
        <v>0</v>
      </c>
      <c r="H16" s="126">
        <f t="shared" si="1"/>
        <v>11043</v>
      </c>
      <c r="I16" s="126">
        <f t="shared" si="2"/>
        <v>-1489</v>
      </c>
      <c r="J16" s="126">
        <f t="shared" si="2"/>
        <v>9554</v>
      </c>
      <c r="K16" s="126">
        <f t="shared" si="3"/>
        <v>0</v>
      </c>
      <c r="L16" s="126">
        <f t="shared" si="3"/>
        <v>9554</v>
      </c>
    </row>
    <row r="17" spans="1:12" ht="17.25" customHeight="1">
      <c r="A17" s="307">
        <v>9</v>
      </c>
      <c r="B17" s="125" t="s">
        <v>466</v>
      </c>
      <c r="C17" s="347" t="s">
        <v>186</v>
      </c>
      <c r="D17" s="126">
        <f t="shared" si="0"/>
        <v>0</v>
      </c>
      <c r="E17" s="126">
        <f t="shared" si="0"/>
        <v>0</v>
      </c>
      <c r="F17" s="126">
        <f t="shared" si="0"/>
        <v>0</v>
      </c>
      <c r="G17" s="126">
        <f t="shared" si="1"/>
        <v>0</v>
      </c>
      <c r="H17" s="126">
        <f t="shared" si="1"/>
        <v>0</v>
      </c>
      <c r="I17" s="126">
        <f t="shared" si="2"/>
        <v>240</v>
      </c>
      <c r="J17" s="126">
        <f t="shared" si="2"/>
        <v>240</v>
      </c>
      <c r="K17" s="126">
        <f t="shared" si="3"/>
        <v>2256</v>
      </c>
      <c r="L17" s="126">
        <f t="shared" si="3"/>
        <v>2496</v>
      </c>
    </row>
    <row r="18" spans="1:12" ht="17.25" customHeight="1">
      <c r="A18" s="307">
        <v>10</v>
      </c>
      <c r="B18" s="125" t="s">
        <v>467</v>
      </c>
      <c r="C18" s="347" t="s">
        <v>374</v>
      </c>
      <c r="D18" s="126">
        <f t="shared" si="0"/>
        <v>1000</v>
      </c>
      <c r="E18" s="126">
        <f t="shared" si="0"/>
        <v>0</v>
      </c>
      <c r="F18" s="126">
        <f t="shared" si="0"/>
        <v>1000</v>
      </c>
      <c r="G18" s="126">
        <f t="shared" si="1"/>
        <v>0</v>
      </c>
      <c r="H18" s="126">
        <f t="shared" si="1"/>
        <v>1000</v>
      </c>
      <c r="I18" s="126">
        <f t="shared" si="2"/>
        <v>2257</v>
      </c>
      <c r="J18" s="126">
        <f t="shared" si="2"/>
        <v>3257</v>
      </c>
      <c r="K18" s="126">
        <f t="shared" si="3"/>
        <v>0</v>
      </c>
      <c r="L18" s="126">
        <f t="shared" si="3"/>
        <v>3257</v>
      </c>
    </row>
    <row r="19" spans="1:12" ht="17.25" customHeight="1">
      <c r="A19" s="137">
        <v>11</v>
      </c>
      <c r="B19" s="130" t="s">
        <v>468</v>
      </c>
      <c r="C19" s="348" t="s">
        <v>469</v>
      </c>
      <c r="D19" s="377">
        <f t="shared" si="0"/>
        <v>1167</v>
      </c>
      <c r="E19" s="377">
        <f t="shared" si="0"/>
        <v>0</v>
      </c>
      <c r="F19" s="377">
        <f t="shared" si="0"/>
        <v>1167</v>
      </c>
      <c r="G19" s="377">
        <f t="shared" si="1"/>
        <v>0</v>
      </c>
      <c r="H19" s="377">
        <f t="shared" si="1"/>
        <v>1167</v>
      </c>
      <c r="I19" s="377">
        <f t="shared" si="2"/>
        <v>0</v>
      </c>
      <c r="J19" s="377">
        <f t="shared" si="2"/>
        <v>1167</v>
      </c>
      <c r="K19" s="377">
        <f t="shared" si="3"/>
        <v>0</v>
      </c>
      <c r="L19" s="377">
        <f t="shared" si="3"/>
        <v>1167</v>
      </c>
    </row>
    <row r="20" spans="1:12" ht="17.25" customHeight="1">
      <c r="A20" s="307">
        <v>18</v>
      </c>
      <c r="B20" s="128" t="s">
        <v>13</v>
      </c>
      <c r="C20" s="362" t="s">
        <v>14</v>
      </c>
      <c r="D20" s="129">
        <f aca="true" t="shared" si="4" ref="D20:F41">D163+D308</f>
        <v>110903</v>
      </c>
      <c r="E20" s="129">
        <f t="shared" si="4"/>
        <v>0</v>
      </c>
      <c r="F20" s="129">
        <f t="shared" si="4"/>
        <v>110903</v>
      </c>
      <c r="G20" s="129">
        <f t="shared" si="1"/>
        <v>0</v>
      </c>
      <c r="H20" s="129">
        <f t="shared" si="1"/>
        <v>110903</v>
      </c>
      <c r="I20" s="129">
        <f t="shared" si="2"/>
        <v>8681</v>
      </c>
      <c r="J20" s="129">
        <f t="shared" si="2"/>
        <v>119584</v>
      </c>
      <c r="K20" s="129">
        <f t="shared" si="3"/>
        <v>0</v>
      </c>
      <c r="L20" s="129">
        <f t="shared" si="3"/>
        <v>119584</v>
      </c>
    </row>
    <row r="21" spans="1:12" ht="17.25" customHeight="1">
      <c r="A21" s="131">
        <v>20</v>
      </c>
      <c r="B21" s="135" t="s">
        <v>15</v>
      </c>
      <c r="C21" s="363" t="s">
        <v>18</v>
      </c>
      <c r="D21" s="136">
        <f t="shared" si="4"/>
        <v>45500</v>
      </c>
      <c r="E21" s="136">
        <f t="shared" si="4"/>
        <v>0</v>
      </c>
      <c r="F21" s="136">
        <f t="shared" si="4"/>
        <v>45500</v>
      </c>
      <c r="G21" s="136">
        <f t="shared" si="1"/>
        <v>0</v>
      </c>
      <c r="H21" s="136">
        <f t="shared" si="1"/>
        <v>45500</v>
      </c>
      <c r="I21" s="136">
        <f t="shared" si="2"/>
        <v>4453</v>
      </c>
      <c r="J21" s="136">
        <f t="shared" si="2"/>
        <v>49953</v>
      </c>
      <c r="K21" s="136">
        <f t="shared" si="3"/>
        <v>0</v>
      </c>
      <c r="L21" s="136">
        <f t="shared" si="3"/>
        <v>49953</v>
      </c>
    </row>
    <row r="22" spans="1:12" ht="17.25" customHeight="1">
      <c r="A22" s="307">
        <v>22</v>
      </c>
      <c r="B22" s="125" t="s">
        <v>470</v>
      </c>
      <c r="C22" s="347" t="s">
        <v>19</v>
      </c>
      <c r="D22" s="126">
        <f t="shared" si="4"/>
        <v>8000</v>
      </c>
      <c r="E22" s="126">
        <f t="shared" si="4"/>
        <v>0</v>
      </c>
      <c r="F22" s="126">
        <f t="shared" si="4"/>
        <v>8000</v>
      </c>
      <c r="G22" s="126">
        <f t="shared" si="1"/>
        <v>0</v>
      </c>
      <c r="H22" s="126">
        <f t="shared" si="1"/>
        <v>8000</v>
      </c>
      <c r="I22" s="126">
        <f t="shared" si="2"/>
        <v>-125</v>
      </c>
      <c r="J22" s="126">
        <f t="shared" si="2"/>
        <v>7875</v>
      </c>
      <c r="K22" s="126">
        <f t="shared" si="3"/>
        <v>0</v>
      </c>
      <c r="L22" s="126">
        <f t="shared" si="3"/>
        <v>7875</v>
      </c>
    </row>
    <row r="23" spans="1:12" ht="17.25" customHeight="1">
      <c r="A23" s="307">
        <v>23</v>
      </c>
      <c r="B23" s="125" t="s">
        <v>471</v>
      </c>
      <c r="C23" s="347" t="s">
        <v>20</v>
      </c>
      <c r="D23" s="126">
        <f t="shared" si="4"/>
        <v>35000</v>
      </c>
      <c r="E23" s="126">
        <f t="shared" si="4"/>
        <v>0</v>
      </c>
      <c r="F23" s="126">
        <f t="shared" si="4"/>
        <v>35000</v>
      </c>
      <c r="G23" s="126">
        <f t="shared" si="1"/>
        <v>0</v>
      </c>
      <c r="H23" s="126">
        <f t="shared" si="1"/>
        <v>35000</v>
      </c>
      <c r="I23" s="126">
        <f t="shared" si="2"/>
        <v>4403</v>
      </c>
      <c r="J23" s="126">
        <f t="shared" si="2"/>
        <v>39403</v>
      </c>
      <c r="K23" s="126">
        <f t="shared" si="3"/>
        <v>0</v>
      </c>
      <c r="L23" s="126">
        <f t="shared" si="3"/>
        <v>39403</v>
      </c>
    </row>
    <row r="24" spans="1:12" ht="17.25" customHeight="1">
      <c r="A24" s="307">
        <v>24</v>
      </c>
      <c r="B24" s="125" t="s">
        <v>472</v>
      </c>
      <c r="C24" s="347" t="s">
        <v>21</v>
      </c>
      <c r="D24" s="126">
        <f t="shared" si="4"/>
        <v>2500</v>
      </c>
      <c r="E24" s="126">
        <f t="shared" si="4"/>
        <v>0</v>
      </c>
      <c r="F24" s="126">
        <f t="shared" si="4"/>
        <v>2500</v>
      </c>
      <c r="G24" s="126">
        <f t="shared" si="1"/>
        <v>0</v>
      </c>
      <c r="H24" s="126">
        <f t="shared" si="1"/>
        <v>2500</v>
      </c>
      <c r="I24" s="126">
        <f t="shared" si="2"/>
        <v>175</v>
      </c>
      <c r="J24" s="126">
        <f t="shared" si="2"/>
        <v>2675</v>
      </c>
      <c r="K24" s="126">
        <f t="shared" si="3"/>
        <v>0</v>
      </c>
      <c r="L24" s="126">
        <f t="shared" si="3"/>
        <v>2675</v>
      </c>
    </row>
    <row r="25" spans="1:12" ht="17.25" customHeight="1">
      <c r="A25" s="307">
        <v>25</v>
      </c>
      <c r="B25" s="125" t="s">
        <v>17</v>
      </c>
      <c r="C25" s="347" t="s">
        <v>16</v>
      </c>
      <c r="D25" s="126">
        <f t="shared" si="4"/>
        <v>0</v>
      </c>
      <c r="E25" s="126">
        <f t="shared" si="4"/>
        <v>0</v>
      </c>
      <c r="F25" s="126">
        <f t="shared" si="4"/>
        <v>0</v>
      </c>
      <c r="G25" s="126">
        <f t="shared" si="1"/>
        <v>0</v>
      </c>
      <c r="H25" s="126">
        <f t="shared" si="1"/>
        <v>0</v>
      </c>
      <c r="I25" s="126">
        <f t="shared" si="2"/>
        <v>0</v>
      </c>
      <c r="J25" s="126">
        <f t="shared" si="2"/>
        <v>0</v>
      </c>
      <c r="K25" s="126">
        <f t="shared" si="3"/>
        <v>0</v>
      </c>
      <c r="L25" s="126">
        <f t="shared" si="3"/>
        <v>0</v>
      </c>
    </row>
    <row r="26" spans="1:12" ht="17.25" customHeight="1">
      <c r="A26" s="307">
        <v>26</v>
      </c>
      <c r="B26" s="125" t="s">
        <v>22</v>
      </c>
      <c r="C26" s="347" t="s">
        <v>23</v>
      </c>
      <c r="D26" s="126">
        <f t="shared" si="4"/>
        <v>64043</v>
      </c>
      <c r="E26" s="126">
        <f t="shared" si="4"/>
        <v>0</v>
      </c>
      <c r="F26" s="126">
        <f t="shared" si="4"/>
        <v>64043</v>
      </c>
      <c r="G26" s="126">
        <f t="shared" si="1"/>
        <v>0</v>
      </c>
      <c r="H26" s="126">
        <f t="shared" si="1"/>
        <v>64043</v>
      </c>
      <c r="I26" s="126">
        <f t="shared" si="2"/>
        <v>3759</v>
      </c>
      <c r="J26" s="126">
        <f t="shared" si="2"/>
        <v>67802</v>
      </c>
      <c r="K26" s="126">
        <f t="shared" si="3"/>
        <v>0</v>
      </c>
      <c r="L26" s="126">
        <f t="shared" si="3"/>
        <v>67802</v>
      </c>
    </row>
    <row r="27" spans="1:12" ht="17.25" customHeight="1">
      <c r="A27" s="307">
        <v>27</v>
      </c>
      <c r="B27" s="125" t="s">
        <v>24</v>
      </c>
      <c r="C27" s="347" t="s">
        <v>25</v>
      </c>
      <c r="D27" s="126">
        <f t="shared" si="4"/>
        <v>12865</v>
      </c>
      <c r="E27" s="126">
        <f t="shared" si="4"/>
        <v>0</v>
      </c>
      <c r="F27" s="126">
        <f t="shared" si="4"/>
        <v>12865</v>
      </c>
      <c r="G27" s="126">
        <f t="shared" si="1"/>
        <v>0</v>
      </c>
      <c r="H27" s="126">
        <f t="shared" si="1"/>
        <v>12865</v>
      </c>
      <c r="I27" s="126">
        <f t="shared" si="2"/>
        <v>0</v>
      </c>
      <c r="J27" s="126">
        <f t="shared" si="2"/>
        <v>12865</v>
      </c>
      <c r="K27" s="126">
        <f t="shared" si="3"/>
        <v>0</v>
      </c>
      <c r="L27" s="126">
        <f t="shared" si="3"/>
        <v>12865</v>
      </c>
    </row>
    <row r="28" spans="1:12" ht="17.25" customHeight="1">
      <c r="A28" s="307">
        <v>28</v>
      </c>
      <c r="B28" s="125" t="s">
        <v>26</v>
      </c>
      <c r="C28" s="347" t="s">
        <v>27</v>
      </c>
      <c r="D28" s="126">
        <f t="shared" si="4"/>
        <v>40825</v>
      </c>
      <c r="E28" s="126">
        <f t="shared" si="4"/>
        <v>0</v>
      </c>
      <c r="F28" s="126">
        <f t="shared" si="4"/>
        <v>40825</v>
      </c>
      <c r="G28" s="126">
        <f t="shared" si="1"/>
        <v>0</v>
      </c>
      <c r="H28" s="126">
        <f t="shared" si="1"/>
        <v>40825</v>
      </c>
      <c r="I28" s="126">
        <f t="shared" si="2"/>
        <v>0</v>
      </c>
      <c r="J28" s="126">
        <f t="shared" si="2"/>
        <v>40825</v>
      </c>
      <c r="K28" s="126">
        <f t="shared" si="3"/>
        <v>0</v>
      </c>
      <c r="L28" s="126">
        <f t="shared" si="3"/>
        <v>40825</v>
      </c>
    </row>
    <row r="29" spans="1:12" ht="17.25" customHeight="1">
      <c r="A29" s="307">
        <v>29</v>
      </c>
      <c r="B29" s="125" t="s">
        <v>28</v>
      </c>
      <c r="C29" s="347" t="s">
        <v>30</v>
      </c>
      <c r="D29" s="126">
        <f t="shared" si="4"/>
        <v>10000</v>
      </c>
      <c r="E29" s="126">
        <f t="shared" si="4"/>
        <v>0</v>
      </c>
      <c r="F29" s="126">
        <f t="shared" si="4"/>
        <v>10000</v>
      </c>
      <c r="G29" s="126">
        <f aca="true" t="shared" si="5" ref="G29:H41">G172+G317</f>
        <v>0</v>
      </c>
      <c r="H29" s="126">
        <f t="shared" si="5"/>
        <v>10000</v>
      </c>
      <c r="I29" s="126">
        <f aca="true" t="shared" si="6" ref="I29:J42">I172+I317</f>
        <v>324</v>
      </c>
      <c r="J29" s="126">
        <f t="shared" si="6"/>
        <v>10324</v>
      </c>
      <c r="K29" s="126">
        <f aca="true" t="shared" si="7" ref="K29:L44">K172+K317</f>
        <v>0</v>
      </c>
      <c r="L29" s="126">
        <f t="shared" si="7"/>
        <v>10324</v>
      </c>
    </row>
    <row r="30" spans="1:12" ht="17.25" customHeight="1">
      <c r="A30" s="307">
        <v>30</v>
      </c>
      <c r="B30" s="125" t="s">
        <v>29</v>
      </c>
      <c r="C30" s="347" t="s">
        <v>32</v>
      </c>
      <c r="D30" s="126">
        <f t="shared" si="4"/>
        <v>53</v>
      </c>
      <c r="E30" s="126">
        <f t="shared" si="4"/>
        <v>0</v>
      </c>
      <c r="F30" s="126">
        <f t="shared" si="4"/>
        <v>53</v>
      </c>
      <c r="G30" s="126">
        <f t="shared" si="5"/>
        <v>0</v>
      </c>
      <c r="H30" s="126">
        <f t="shared" si="5"/>
        <v>53</v>
      </c>
      <c r="I30" s="126">
        <f t="shared" si="6"/>
        <v>219</v>
      </c>
      <c r="J30" s="126">
        <f t="shared" si="6"/>
        <v>272</v>
      </c>
      <c r="K30" s="126">
        <f t="shared" si="7"/>
        <v>0</v>
      </c>
      <c r="L30" s="126">
        <f t="shared" si="7"/>
        <v>272</v>
      </c>
    </row>
    <row r="31" spans="1:12" ht="17.25" customHeight="1" hidden="1">
      <c r="A31" s="307">
        <v>31</v>
      </c>
      <c r="B31" s="125" t="s">
        <v>31</v>
      </c>
      <c r="C31" s="347" t="s">
        <v>33</v>
      </c>
      <c r="D31" s="126">
        <f t="shared" si="4"/>
        <v>0</v>
      </c>
      <c r="E31" s="126">
        <f t="shared" si="4"/>
        <v>0</v>
      </c>
      <c r="F31" s="126">
        <f t="shared" si="4"/>
        <v>0</v>
      </c>
      <c r="G31" s="126">
        <f t="shared" si="5"/>
        <v>0</v>
      </c>
      <c r="H31" s="126">
        <f t="shared" si="5"/>
        <v>0</v>
      </c>
      <c r="I31" s="126">
        <f t="shared" si="6"/>
        <v>0</v>
      </c>
      <c r="J31" s="126">
        <f t="shared" si="6"/>
        <v>0</v>
      </c>
      <c r="K31" s="126">
        <f t="shared" si="7"/>
        <v>0</v>
      </c>
      <c r="L31" s="126">
        <f t="shared" si="7"/>
        <v>0</v>
      </c>
    </row>
    <row r="32" spans="1:12" ht="17.25" customHeight="1">
      <c r="A32" s="307">
        <v>31</v>
      </c>
      <c r="B32" s="125" t="s">
        <v>280</v>
      </c>
      <c r="C32" s="347" t="s">
        <v>186</v>
      </c>
      <c r="D32" s="126">
        <f t="shared" si="4"/>
        <v>300</v>
      </c>
      <c r="E32" s="126">
        <f t="shared" si="4"/>
        <v>0</v>
      </c>
      <c r="F32" s="126">
        <f t="shared" si="4"/>
        <v>300</v>
      </c>
      <c r="G32" s="126">
        <f t="shared" si="5"/>
        <v>0</v>
      </c>
      <c r="H32" s="126">
        <f t="shared" si="5"/>
        <v>300</v>
      </c>
      <c r="I32" s="126">
        <f t="shared" si="6"/>
        <v>3216</v>
      </c>
      <c r="J32" s="126">
        <f t="shared" si="6"/>
        <v>3516</v>
      </c>
      <c r="K32" s="126">
        <f t="shared" si="7"/>
        <v>0</v>
      </c>
      <c r="L32" s="126">
        <f t="shared" si="7"/>
        <v>3516</v>
      </c>
    </row>
    <row r="33" spans="1:12" ht="17.25" customHeight="1">
      <c r="A33" s="307">
        <v>32</v>
      </c>
      <c r="B33" s="125" t="s">
        <v>34</v>
      </c>
      <c r="C33" s="347" t="s">
        <v>473</v>
      </c>
      <c r="D33" s="126">
        <f t="shared" si="4"/>
        <v>510</v>
      </c>
      <c r="E33" s="126">
        <f t="shared" si="4"/>
        <v>0</v>
      </c>
      <c r="F33" s="126">
        <f t="shared" si="4"/>
        <v>510</v>
      </c>
      <c r="G33" s="126">
        <f t="shared" si="5"/>
        <v>0</v>
      </c>
      <c r="H33" s="126">
        <f t="shared" si="5"/>
        <v>510</v>
      </c>
      <c r="I33" s="126">
        <f t="shared" si="6"/>
        <v>209</v>
      </c>
      <c r="J33" s="126">
        <f t="shared" si="6"/>
        <v>719</v>
      </c>
      <c r="K33" s="126">
        <f t="shared" si="7"/>
        <v>0</v>
      </c>
      <c r="L33" s="126">
        <f t="shared" si="7"/>
        <v>719</v>
      </c>
    </row>
    <row r="34" spans="1:12" ht="17.25" customHeight="1">
      <c r="A34" s="307">
        <v>33</v>
      </c>
      <c r="B34" s="125" t="s">
        <v>474</v>
      </c>
      <c r="C34" s="347" t="s">
        <v>475</v>
      </c>
      <c r="D34" s="126">
        <f t="shared" si="4"/>
        <v>850</v>
      </c>
      <c r="E34" s="126">
        <f t="shared" si="4"/>
        <v>0</v>
      </c>
      <c r="F34" s="126">
        <f t="shared" si="4"/>
        <v>850</v>
      </c>
      <c r="G34" s="126">
        <f t="shared" si="5"/>
        <v>0</v>
      </c>
      <c r="H34" s="126">
        <f t="shared" si="5"/>
        <v>850</v>
      </c>
      <c r="I34" s="126">
        <f t="shared" si="6"/>
        <v>260</v>
      </c>
      <c r="J34" s="126">
        <f t="shared" si="6"/>
        <v>1110</v>
      </c>
      <c r="K34" s="126">
        <f t="shared" si="7"/>
        <v>0</v>
      </c>
      <c r="L34" s="126">
        <f t="shared" si="7"/>
        <v>1110</v>
      </c>
    </row>
    <row r="35" spans="1:12" s="124" customFormat="1" ht="17.25" customHeight="1">
      <c r="A35" s="315">
        <v>34</v>
      </c>
      <c r="B35" s="313" t="s">
        <v>52</v>
      </c>
      <c r="C35" s="372" t="s">
        <v>373</v>
      </c>
      <c r="D35" s="129">
        <f t="shared" si="4"/>
        <v>70</v>
      </c>
      <c r="E35" s="129">
        <f t="shared" si="4"/>
        <v>0</v>
      </c>
      <c r="F35" s="129">
        <f t="shared" si="4"/>
        <v>70</v>
      </c>
      <c r="G35" s="129">
        <f t="shared" si="5"/>
        <v>0</v>
      </c>
      <c r="H35" s="129">
        <f t="shared" si="5"/>
        <v>70</v>
      </c>
      <c r="I35" s="129">
        <f t="shared" si="6"/>
        <v>46</v>
      </c>
      <c r="J35" s="129">
        <f t="shared" si="6"/>
        <v>116</v>
      </c>
      <c r="K35" s="129">
        <f t="shared" si="7"/>
        <v>0</v>
      </c>
      <c r="L35" s="129">
        <f t="shared" si="7"/>
        <v>116</v>
      </c>
    </row>
    <row r="36" spans="1:12" s="124" customFormat="1" ht="17.25" customHeight="1">
      <c r="A36" s="127">
        <v>35</v>
      </c>
      <c r="B36" s="128" t="s">
        <v>53</v>
      </c>
      <c r="C36" s="114" t="s">
        <v>281</v>
      </c>
      <c r="D36" s="129">
        <f t="shared" si="4"/>
        <v>51802</v>
      </c>
      <c r="E36" s="129">
        <f t="shared" si="4"/>
        <v>1950</v>
      </c>
      <c r="F36" s="129">
        <f t="shared" si="4"/>
        <v>53752</v>
      </c>
      <c r="G36" s="129">
        <f t="shared" si="5"/>
        <v>350</v>
      </c>
      <c r="H36" s="129">
        <f t="shared" si="5"/>
        <v>54102</v>
      </c>
      <c r="I36" s="129">
        <f t="shared" si="6"/>
        <v>1554</v>
      </c>
      <c r="J36" s="129">
        <f t="shared" si="6"/>
        <v>55656</v>
      </c>
      <c r="K36" s="129">
        <f t="shared" si="7"/>
        <v>1068</v>
      </c>
      <c r="L36" s="129">
        <f t="shared" si="7"/>
        <v>56724</v>
      </c>
    </row>
    <row r="37" spans="1:12" ht="17.25" customHeight="1">
      <c r="A37" s="131">
        <v>36</v>
      </c>
      <c r="B37" s="135" t="s">
        <v>276</v>
      </c>
      <c r="C37" s="363" t="s">
        <v>36</v>
      </c>
      <c r="D37" s="126">
        <f t="shared" si="4"/>
        <v>31390</v>
      </c>
      <c r="E37" s="126">
        <f t="shared" si="4"/>
        <v>0</v>
      </c>
      <c r="F37" s="126">
        <f t="shared" si="4"/>
        <v>31390</v>
      </c>
      <c r="G37" s="126">
        <f t="shared" si="5"/>
        <v>-450</v>
      </c>
      <c r="H37" s="126">
        <f t="shared" si="5"/>
        <v>30940</v>
      </c>
      <c r="I37" s="126">
        <f t="shared" si="6"/>
        <v>0</v>
      </c>
      <c r="J37" s="126">
        <f t="shared" si="6"/>
        <v>30940</v>
      </c>
      <c r="K37" s="126">
        <f t="shared" si="7"/>
        <v>0</v>
      </c>
      <c r="L37" s="126">
        <f t="shared" si="7"/>
        <v>30940</v>
      </c>
    </row>
    <row r="38" spans="1:12" ht="17.25" customHeight="1">
      <c r="A38" s="307">
        <v>37</v>
      </c>
      <c r="B38" s="125" t="s">
        <v>277</v>
      </c>
      <c r="C38" s="348" t="s">
        <v>37</v>
      </c>
      <c r="D38" s="126">
        <f t="shared" si="4"/>
        <v>20412</v>
      </c>
      <c r="E38" s="126">
        <f t="shared" si="4"/>
        <v>110</v>
      </c>
      <c r="F38" s="126">
        <f t="shared" si="4"/>
        <v>20522</v>
      </c>
      <c r="G38" s="126">
        <f t="shared" si="5"/>
        <v>0</v>
      </c>
      <c r="H38" s="126">
        <f t="shared" si="5"/>
        <v>20522</v>
      </c>
      <c r="I38" s="126">
        <f t="shared" si="6"/>
        <v>956</v>
      </c>
      <c r="J38" s="126">
        <f t="shared" si="6"/>
        <v>21478</v>
      </c>
      <c r="K38" s="126">
        <f t="shared" si="7"/>
        <v>0</v>
      </c>
      <c r="L38" s="126">
        <f t="shared" si="7"/>
        <v>21478</v>
      </c>
    </row>
    <row r="39" spans="1:12" ht="17.25" customHeight="1">
      <c r="A39" s="131">
        <v>38</v>
      </c>
      <c r="B39" s="125" t="s">
        <v>476</v>
      </c>
      <c r="C39" s="347" t="s">
        <v>375</v>
      </c>
      <c r="D39" s="126">
        <f t="shared" si="4"/>
        <v>0</v>
      </c>
      <c r="E39" s="126">
        <f t="shared" si="4"/>
        <v>335</v>
      </c>
      <c r="F39" s="126">
        <f t="shared" si="4"/>
        <v>335</v>
      </c>
      <c r="G39" s="126">
        <f t="shared" si="5"/>
        <v>0</v>
      </c>
      <c r="H39" s="126">
        <f t="shared" si="5"/>
        <v>335</v>
      </c>
      <c r="I39" s="126">
        <f t="shared" si="6"/>
        <v>0</v>
      </c>
      <c r="J39" s="126">
        <f t="shared" si="6"/>
        <v>335</v>
      </c>
      <c r="K39" s="126">
        <f t="shared" si="7"/>
        <v>0</v>
      </c>
      <c r="L39" s="126">
        <f t="shared" si="7"/>
        <v>335</v>
      </c>
    </row>
    <row r="40" spans="1:12" ht="17.25" customHeight="1">
      <c r="A40" s="137">
        <v>39</v>
      </c>
      <c r="B40" s="130" t="s">
        <v>477</v>
      </c>
      <c r="C40" s="348" t="s">
        <v>282</v>
      </c>
      <c r="D40" s="126">
        <f t="shared" si="4"/>
        <v>0</v>
      </c>
      <c r="E40" s="126">
        <f t="shared" si="4"/>
        <v>0</v>
      </c>
      <c r="F40" s="126">
        <f t="shared" si="4"/>
        <v>0</v>
      </c>
      <c r="G40" s="126">
        <f t="shared" si="5"/>
        <v>0</v>
      </c>
      <c r="H40" s="126">
        <f t="shared" si="5"/>
        <v>0</v>
      </c>
      <c r="I40" s="126">
        <f t="shared" si="6"/>
        <v>0</v>
      </c>
      <c r="J40" s="126">
        <f t="shared" si="6"/>
        <v>0</v>
      </c>
      <c r="K40" s="126">
        <f t="shared" si="7"/>
        <v>0</v>
      </c>
      <c r="L40" s="126">
        <f t="shared" si="7"/>
        <v>0</v>
      </c>
    </row>
    <row r="41" spans="1:12" ht="17.25" customHeight="1">
      <c r="A41" s="137">
        <v>40</v>
      </c>
      <c r="B41" s="130" t="s">
        <v>478</v>
      </c>
      <c r="C41" s="348" t="s">
        <v>479</v>
      </c>
      <c r="D41" s="126">
        <f t="shared" si="4"/>
        <v>0</v>
      </c>
      <c r="E41" s="126">
        <f t="shared" si="4"/>
        <v>0</v>
      </c>
      <c r="F41" s="126">
        <f t="shared" si="4"/>
        <v>0</v>
      </c>
      <c r="G41" s="126">
        <f t="shared" si="5"/>
        <v>0</v>
      </c>
      <c r="H41" s="126">
        <f>H184+H329</f>
        <v>0</v>
      </c>
      <c r="I41" s="126">
        <f t="shared" si="6"/>
        <v>0</v>
      </c>
      <c r="J41" s="126">
        <f t="shared" si="6"/>
        <v>0</v>
      </c>
      <c r="K41" s="126">
        <f t="shared" si="7"/>
        <v>0</v>
      </c>
      <c r="L41" s="126">
        <f t="shared" si="7"/>
        <v>0</v>
      </c>
    </row>
    <row r="42" spans="1:12" ht="17.25" customHeight="1">
      <c r="A42" s="137"/>
      <c r="B42" s="130" t="s">
        <v>589</v>
      </c>
      <c r="C42" s="348" t="s">
        <v>590</v>
      </c>
      <c r="D42" s="126">
        <f>D185+D331</f>
        <v>0</v>
      </c>
      <c r="E42" s="126">
        <f>E185+E331</f>
        <v>1505</v>
      </c>
      <c r="F42" s="126">
        <f>F185+F331</f>
        <v>1505</v>
      </c>
      <c r="G42" s="126">
        <f>G185+G331</f>
        <v>800</v>
      </c>
      <c r="H42" s="126">
        <f>H185+H330</f>
        <v>2305</v>
      </c>
      <c r="I42" s="126">
        <f t="shared" si="6"/>
        <v>598</v>
      </c>
      <c r="J42" s="126">
        <f t="shared" si="6"/>
        <v>2903</v>
      </c>
      <c r="K42" s="126">
        <f t="shared" si="7"/>
        <v>1068</v>
      </c>
      <c r="L42" s="126">
        <f t="shared" si="7"/>
        <v>3971</v>
      </c>
    </row>
    <row r="43" spans="1:12" s="124" customFormat="1" ht="17.25" customHeight="1">
      <c r="A43" s="127">
        <v>41</v>
      </c>
      <c r="B43" s="128" t="s">
        <v>54</v>
      </c>
      <c r="C43" s="114" t="s">
        <v>283</v>
      </c>
      <c r="D43" s="129">
        <f aca="true" t="shared" si="8" ref="D43:F54">D186+D331</f>
        <v>13168</v>
      </c>
      <c r="E43" s="129">
        <f t="shared" si="8"/>
        <v>1625</v>
      </c>
      <c r="F43" s="129">
        <f t="shared" si="8"/>
        <v>14793</v>
      </c>
      <c r="G43" s="129">
        <f aca="true" t="shared" si="9" ref="G43:I54">G186+G331</f>
        <v>3385</v>
      </c>
      <c r="H43" s="129">
        <f t="shared" si="9"/>
        <v>18178</v>
      </c>
      <c r="I43" s="129">
        <f aca="true" t="shared" si="10" ref="I43:L54">I186+I331</f>
        <v>7781</v>
      </c>
      <c r="J43" s="129">
        <f t="shared" si="10"/>
        <v>25959</v>
      </c>
      <c r="K43" s="129">
        <f t="shared" si="7"/>
        <v>708</v>
      </c>
      <c r="L43" s="129">
        <f t="shared" si="7"/>
        <v>26667</v>
      </c>
    </row>
    <row r="44" spans="1:12" ht="17.25" customHeight="1">
      <c r="A44" s="131">
        <v>42</v>
      </c>
      <c r="B44" s="135" t="s">
        <v>480</v>
      </c>
      <c r="C44" s="363" t="s">
        <v>284</v>
      </c>
      <c r="D44" s="126">
        <f t="shared" si="8"/>
        <v>13168</v>
      </c>
      <c r="E44" s="126">
        <f t="shared" si="8"/>
        <v>1625</v>
      </c>
      <c r="F44" s="126">
        <f t="shared" si="8"/>
        <v>14793</v>
      </c>
      <c r="G44" s="126">
        <f t="shared" si="9"/>
        <v>3385</v>
      </c>
      <c r="H44" s="126">
        <f t="shared" si="9"/>
        <v>18178</v>
      </c>
      <c r="I44" s="126">
        <f t="shared" si="10"/>
        <v>5306</v>
      </c>
      <c r="J44" s="126">
        <f t="shared" si="10"/>
        <v>23484</v>
      </c>
      <c r="K44" s="126">
        <f t="shared" si="7"/>
        <v>2964</v>
      </c>
      <c r="L44" s="126">
        <f t="shared" si="7"/>
        <v>26448</v>
      </c>
    </row>
    <row r="45" spans="1:12" ht="17.25" customHeight="1">
      <c r="A45" s="307">
        <v>43</v>
      </c>
      <c r="B45" s="125" t="s">
        <v>481</v>
      </c>
      <c r="C45" s="347" t="s">
        <v>285</v>
      </c>
      <c r="D45" s="126">
        <f t="shared" si="8"/>
        <v>3298</v>
      </c>
      <c r="E45" s="126">
        <f t="shared" si="8"/>
        <v>0</v>
      </c>
      <c r="F45" s="126">
        <f t="shared" si="8"/>
        <v>3298</v>
      </c>
      <c r="G45" s="126">
        <f t="shared" si="9"/>
        <v>0</v>
      </c>
      <c r="H45" s="126">
        <f t="shared" si="9"/>
        <v>3298</v>
      </c>
      <c r="I45" s="126">
        <f t="shared" si="9"/>
        <v>0</v>
      </c>
      <c r="J45" s="126">
        <f t="shared" si="10"/>
        <v>3298</v>
      </c>
      <c r="K45" s="126">
        <f t="shared" si="10"/>
        <v>0</v>
      </c>
      <c r="L45" s="126">
        <f aca="true" t="shared" si="11" ref="L45:L54">L188+L333</f>
        <v>3298</v>
      </c>
    </row>
    <row r="46" spans="1:12" ht="17.25" customHeight="1">
      <c r="A46" s="131">
        <v>44</v>
      </c>
      <c r="B46" s="125" t="s">
        <v>482</v>
      </c>
      <c r="C46" s="347" t="s">
        <v>190</v>
      </c>
      <c r="D46" s="126">
        <f t="shared" si="8"/>
        <v>0</v>
      </c>
      <c r="E46" s="126">
        <f t="shared" si="8"/>
        <v>400</v>
      </c>
      <c r="F46" s="126">
        <f t="shared" si="8"/>
        <v>400</v>
      </c>
      <c r="G46" s="126">
        <f t="shared" si="9"/>
        <v>0</v>
      </c>
      <c r="H46" s="126">
        <f t="shared" si="9"/>
        <v>400</v>
      </c>
      <c r="I46" s="126">
        <f t="shared" si="9"/>
        <v>300</v>
      </c>
      <c r="J46" s="126">
        <f t="shared" si="10"/>
        <v>700</v>
      </c>
      <c r="K46" s="126">
        <f t="shared" si="10"/>
        <v>0</v>
      </c>
      <c r="L46" s="126">
        <f t="shared" si="11"/>
        <v>700</v>
      </c>
    </row>
    <row r="47" spans="1:12" ht="17.25" customHeight="1">
      <c r="A47" s="307">
        <v>45</v>
      </c>
      <c r="B47" s="125" t="s">
        <v>483</v>
      </c>
      <c r="C47" s="347" t="s">
        <v>193</v>
      </c>
      <c r="D47" s="126">
        <f t="shared" si="8"/>
        <v>0</v>
      </c>
      <c r="E47" s="126">
        <f t="shared" si="8"/>
        <v>168</v>
      </c>
      <c r="F47" s="126">
        <f t="shared" si="8"/>
        <v>168</v>
      </c>
      <c r="G47" s="126">
        <f t="shared" si="9"/>
        <v>1148</v>
      </c>
      <c r="H47" s="126">
        <f t="shared" si="9"/>
        <v>1316</v>
      </c>
      <c r="I47" s="126">
        <f t="shared" si="9"/>
        <v>2050</v>
      </c>
      <c r="J47" s="126">
        <f t="shared" si="10"/>
        <v>3366</v>
      </c>
      <c r="K47" s="126">
        <f t="shared" si="10"/>
        <v>-1068</v>
      </c>
      <c r="L47" s="126">
        <f t="shared" si="10"/>
        <v>2298</v>
      </c>
    </row>
    <row r="48" spans="1:12" s="281" customFormat="1" ht="17.25" customHeight="1">
      <c r="A48" s="131">
        <v>46</v>
      </c>
      <c r="B48" s="125" t="s">
        <v>484</v>
      </c>
      <c r="C48" s="347" t="s">
        <v>200</v>
      </c>
      <c r="D48" s="126">
        <f t="shared" si="8"/>
        <v>0</v>
      </c>
      <c r="E48" s="126">
        <f t="shared" si="8"/>
        <v>0</v>
      </c>
      <c r="F48" s="126">
        <f t="shared" si="8"/>
        <v>0</v>
      </c>
      <c r="G48" s="126">
        <f t="shared" si="9"/>
        <v>0</v>
      </c>
      <c r="H48" s="126">
        <f t="shared" si="9"/>
        <v>0</v>
      </c>
      <c r="I48" s="126">
        <f t="shared" si="9"/>
        <v>475</v>
      </c>
      <c r="J48" s="126">
        <f t="shared" si="10"/>
        <v>475</v>
      </c>
      <c r="K48" s="126">
        <f t="shared" si="10"/>
        <v>0</v>
      </c>
      <c r="L48" s="126">
        <f t="shared" si="11"/>
        <v>475</v>
      </c>
    </row>
    <row r="49" spans="1:12" s="281" customFormat="1" ht="17.25" customHeight="1">
      <c r="A49" s="307">
        <v>47</v>
      </c>
      <c r="B49" s="130" t="s">
        <v>485</v>
      </c>
      <c r="C49" s="348" t="s">
        <v>203</v>
      </c>
      <c r="D49" s="126">
        <f t="shared" si="8"/>
        <v>9870</v>
      </c>
      <c r="E49" s="126">
        <f t="shared" si="8"/>
        <v>1057</v>
      </c>
      <c r="F49" s="126">
        <f t="shared" si="8"/>
        <v>10927</v>
      </c>
      <c r="G49" s="126">
        <f t="shared" si="9"/>
        <v>2237</v>
      </c>
      <c r="H49" s="126">
        <f t="shared" si="9"/>
        <v>13164</v>
      </c>
      <c r="I49" s="126">
        <f t="shared" si="9"/>
        <v>2481</v>
      </c>
      <c r="J49" s="126">
        <f t="shared" si="10"/>
        <v>15645</v>
      </c>
      <c r="K49" s="126">
        <f t="shared" si="10"/>
        <v>4032</v>
      </c>
      <c r="L49" s="126">
        <f t="shared" si="11"/>
        <v>19677</v>
      </c>
    </row>
    <row r="50" spans="1:12" s="281" customFormat="1" ht="17.25" customHeight="1">
      <c r="A50" s="316">
        <v>48</v>
      </c>
      <c r="B50" s="130" t="s">
        <v>486</v>
      </c>
      <c r="C50" s="368" t="s">
        <v>487</v>
      </c>
      <c r="D50" s="126">
        <f t="shared" si="8"/>
        <v>0</v>
      </c>
      <c r="E50" s="126">
        <f t="shared" si="8"/>
        <v>0</v>
      </c>
      <c r="F50" s="126">
        <f t="shared" si="8"/>
        <v>0</v>
      </c>
      <c r="G50" s="126">
        <f t="shared" si="9"/>
        <v>0</v>
      </c>
      <c r="H50" s="126">
        <f t="shared" si="9"/>
        <v>0</v>
      </c>
      <c r="I50" s="126">
        <f t="shared" si="9"/>
        <v>0</v>
      </c>
      <c r="J50" s="126">
        <f t="shared" si="10"/>
        <v>0</v>
      </c>
      <c r="K50" s="126">
        <f t="shared" si="10"/>
        <v>0</v>
      </c>
      <c r="L50" s="126">
        <f t="shared" si="11"/>
        <v>0</v>
      </c>
    </row>
    <row r="51" spans="1:12" ht="17.25" customHeight="1">
      <c r="A51" s="307">
        <v>49</v>
      </c>
      <c r="B51" s="125" t="s">
        <v>488</v>
      </c>
      <c r="C51" s="367" t="s">
        <v>286</v>
      </c>
      <c r="D51" s="126">
        <f t="shared" si="8"/>
        <v>0</v>
      </c>
      <c r="E51" s="126">
        <f t="shared" si="8"/>
        <v>0</v>
      </c>
      <c r="F51" s="126">
        <f t="shared" si="8"/>
        <v>0</v>
      </c>
      <c r="G51" s="126">
        <f t="shared" si="9"/>
        <v>0</v>
      </c>
      <c r="H51" s="126">
        <f t="shared" si="9"/>
        <v>0</v>
      </c>
      <c r="I51" s="126">
        <f t="shared" si="9"/>
        <v>2475</v>
      </c>
      <c r="J51" s="126">
        <f t="shared" si="10"/>
        <v>2475</v>
      </c>
      <c r="K51" s="126">
        <f t="shared" si="10"/>
        <v>-2256</v>
      </c>
      <c r="L51" s="126">
        <f t="shared" si="11"/>
        <v>219</v>
      </c>
    </row>
    <row r="52" spans="1:12" ht="17.25" customHeight="1">
      <c r="A52" s="307">
        <v>50</v>
      </c>
      <c r="B52" s="125" t="s">
        <v>489</v>
      </c>
      <c r="C52" s="367" t="s">
        <v>490</v>
      </c>
      <c r="D52" s="126">
        <f t="shared" si="8"/>
        <v>0</v>
      </c>
      <c r="E52" s="126">
        <f t="shared" si="8"/>
        <v>0</v>
      </c>
      <c r="F52" s="126">
        <f t="shared" si="8"/>
        <v>0</v>
      </c>
      <c r="G52" s="126">
        <f t="shared" si="9"/>
        <v>0</v>
      </c>
      <c r="H52" s="126">
        <f t="shared" si="9"/>
        <v>0</v>
      </c>
      <c r="I52" s="126">
        <f t="shared" si="9"/>
        <v>0</v>
      </c>
      <c r="J52" s="126">
        <f t="shared" si="10"/>
        <v>0</v>
      </c>
      <c r="K52" s="126">
        <f t="shared" si="10"/>
        <v>0</v>
      </c>
      <c r="L52" s="126">
        <f t="shared" si="11"/>
        <v>0</v>
      </c>
    </row>
    <row r="53" spans="1:12" ht="17.25" customHeight="1">
      <c r="A53" s="307">
        <v>51</v>
      </c>
      <c r="B53" s="125" t="s">
        <v>491</v>
      </c>
      <c r="C53" s="532" t="s">
        <v>287</v>
      </c>
      <c r="D53" s="126">
        <f t="shared" si="8"/>
        <v>0</v>
      </c>
      <c r="E53" s="126">
        <f t="shared" si="8"/>
        <v>0</v>
      </c>
      <c r="F53" s="126">
        <f t="shared" si="8"/>
        <v>0</v>
      </c>
      <c r="G53" s="126">
        <f t="shared" si="9"/>
        <v>0</v>
      </c>
      <c r="H53" s="126">
        <f t="shared" si="9"/>
        <v>0</v>
      </c>
      <c r="I53" s="126">
        <f t="shared" si="10"/>
        <v>0</v>
      </c>
      <c r="J53" s="126">
        <f t="shared" si="10"/>
        <v>0</v>
      </c>
      <c r="K53" s="126">
        <f>K196+K341</f>
        <v>0</v>
      </c>
      <c r="L53" s="126">
        <f t="shared" si="11"/>
        <v>0</v>
      </c>
    </row>
    <row r="54" spans="1:12" s="124" customFormat="1" ht="17.25" customHeight="1" thickBot="1">
      <c r="A54" s="344">
        <v>52</v>
      </c>
      <c r="B54" s="306" t="s">
        <v>55</v>
      </c>
      <c r="C54" s="305" t="s">
        <v>492</v>
      </c>
      <c r="D54" s="378">
        <f t="shared" si="8"/>
        <v>0</v>
      </c>
      <c r="E54" s="378">
        <f t="shared" si="8"/>
        <v>0</v>
      </c>
      <c r="F54" s="378">
        <f t="shared" si="8"/>
        <v>0</v>
      </c>
      <c r="G54" s="378">
        <f t="shared" si="9"/>
        <v>0</v>
      </c>
      <c r="H54" s="378">
        <f t="shared" si="9"/>
        <v>0</v>
      </c>
      <c r="I54" s="378">
        <f t="shared" si="10"/>
        <v>0</v>
      </c>
      <c r="J54" s="378">
        <f t="shared" si="10"/>
        <v>0</v>
      </c>
      <c r="K54" s="378">
        <f>K197+K342</f>
        <v>0</v>
      </c>
      <c r="L54" s="378">
        <f t="shared" si="11"/>
        <v>0</v>
      </c>
    </row>
    <row r="55" spans="1:4" s="133" customFormat="1" ht="17.25" customHeight="1">
      <c r="A55" s="555"/>
      <c r="B55" s="555"/>
      <c r="C55" s="555"/>
      <c r="D55" s="555"/>
    </row>
    <row r="56" ht="17.25" customHeight="1">
      <c r="A56" s="117" t="s">
        <v>604</v>
      </c>
    </row>
    <row r="57" ht="17.25" customHeight="1">
      <c r="A57" s="117" t="s">
        <v>592</v>
      </c>
    </row>
    <row r="58" ht="17.25" customHeight="1" thickBot="1"/>
    <row r="59" spans="1:12" s="124" customFormat="1" ht="17.25" customHeight="1" thickBot="1">
      <c r="A59" s="121">
        <v>53</v>
      </c>
      <c r="B59" s="317" t="s">
        <v>35</v>
      </c>
      <c r="C59" s="430" t="s">
        <v>288</v>
      </c>
      <c r="D59" s="123">
        <f aca="true" t="shared" si="12" ref="D59:D68">D202+D347</f>
        <v>0</v>
      </c>
      <c r="E59" s="123">
        <f aca="true" t="shared" si="13" ref="E59:F78">E202+E347</f>
        <v>0</v>
      </c>
      <c r="F59" s="123">
        <f t="shared" si="13"/>
        <v>0</v>
      </c>
      <c r="G59" s="123">
        <f aca="true" t="shared" si="14" ref="G59:H78">G202+G347</f>
        <v>3606</v>
      </c>
      <c r="H59" s="123">
        <f t="shared" si="14"/>
        <v>3606</v>
      </c>
      <c r="I59" s="123">
        <f aca="true" t="shared" si="15" ref="I59:J68">I202+I347</f>
        <v>0</v>
      </c>
      <c r="J59" s="123">
        <f t="shared" si="15"/>
        <v>3606</v>
      </c>
      <c r="K59" s="123">
        <f aca="true" t="shared" si="16" ref="K59:L78">K202+K347</f>
        <v>0</v>
      </c>
      <c r="L59" s="123">
        <f t="shared" si="16"/>
        <v>3606</v>
      </c>
    </row>
    <row r="60" spans="1:12" s="124" customFormat="1" ht="17.25" customHeight="1">
      <c r="A60" s="319">
        <v>54</v>
      </c>
      <c r="B60" s="142" t="s">
        <v>6</v>
      </c>
      <c r="C60" s="533" t="s">
        <v>289</v>
      </c>
      <c r="D60" s="223">
        <f t="shared" si="12"/>
        <v>0</v>
      </c>
      <c r="E60" s="223">
        <f t="shared" si="13"/>
        <v>0</v>
      </c>
      <c r="F60" s="223">
        <f t="shared" si="13"/>
        <v>0</v>
      </c>
      <c r="G60" s="223">
        <f t="shared" si="14"/>
        <v>0</v>
      </c>
      <c r="H60" s="223">
        <f t="shared" si="14"/>
        <v>0</v>
      </c>
      <c r="I60" s="223">
        <f t="shared" si="15"/>
        <v>0</v>
      </c>
      <c r="J60" s="223">
        <f t="shared" si="15"/>
        <v>0</v>
      </c>
      <c r="K60" s="223">
        <f t="shared" si="16"/>
        <v>0</v>
      </c>
      <c r="L60" s="223">
        <f t="shared" si="16"/>
        <v>0</v>
      </c>
    </row>
    <row r="61" spans="1:12" ht="30.75" customHeight="1">
      <c r="A61" s="307">
        <v>55</v>
      </c>
      <c r="B61" s="125" t="s">
        <v>7</v>
      </c>
      <c r="C61" s="534" t="s">
        <v>493</v>
      </c>
      <c r="D61" s="126">
        <f t="shared" si="12"/>
        <v>0</v>
      </c>
      <c r="E61" s="126">
        <f t="shared" si="13"/>
        <v>0</v>
      </c>
      <c r="F61" s="126">
        <f t="shared" si="13"/>
        <v>0</v>
      </c>
      <c r="G61" s="126">
        <f t="shared" si="14"/>
        <v>0</v>
      </c>
      <c r="H61" s="126">
        <f t="shared" si="14"/>
        <v>0</v>
      </c>
      <c r="I61" s="126">
        <f t="shared" si="15"/>
        <v>0</v>
      </c>
      <c r="J61" s="126">
        <f t="shared" si="15"/>
        <v>0</v>
      </c>
      <c r="K61" s="126">
        <f t="shared" si="16"/>
        <v>0</v>
      </c>
      <c r="L61" s="126">
        <f t="shared" si="16"/>
        <v>0</v>
      </c>
    </row>
    <row r="62" spans="1:12" ht="17.25" customHeight="1">
      <c r="A62" s="307">
        <v>56</v>
      </c>
      <c r="B62" s="125" t="s">
        <v>418</v>
      </c>
      <c r="C62" s="347" t="s">
        <v>290</v>
      </c>
      <c r="D62" s="126">
        <f t="shared" si="12"/>
        <v>0</v>
      </c>
      <c r="E62" s="126">
        <f t="shared" si="13"/>
        <v>0</v>
      </c>
      <c r="F62" s="126">
        <f t="shared" si="13"/>
        <v>0</v>
      </c>
      <c r="G62" s="126">
        <f t="shared" si="14"/>
        <v>0</v>
      </c>
      <c r="H62" s="126">
        <f t="shared" si="14"/>
        <v>0</v>
      </c>
      <c r="I62" s="126">
        <f t="shared" si="15"/>
        <v>0</v>
      </c>
      <c r="J62" s="126">
        <f t="shared" si="15"/>
        <v>0</v>
      </c>
      <c r="K62" s="126">
        <f t="shared" si="16"/>
        <v>0</v>
      </c>
      <c r="L62" s="126">
        <f t="shared" si="16"/>
        <v>0</v>
      </c>
    </row>
    <row r="63" spans="1:12" ht="17.25" customHeight="1">
      <c r="A63" s="307">
        <v>57</v>
      </c>
      <c r="B63" s="125" t="s">
        <v>11</v>
      </c>
      <c r="C63" s="347" t="s">
        <v>206</v>
      </c>
      <c r="D63" s="126">
        <f t="shared" si="12"/>
        <v>0</v>
      </c>
      <c r="E63" s="126">
        <f t="shared" si="13"/>
        <v>0</v>
      </c>
      <c r="F63" s="126">
        <f t="shared" si="13"/>
        <v>0</v>
      </c>
      <c r="G63" s="126">
        <f t="shared" si="14"/>
        <v>0</v>
      </c>
      <c r="H63" s="126">
        <f t="shared" si="14"/>
        <v>0</v>
      </c>
      <c r="I63" s="126">
        <f t="shared" si="15"/>
        <v>0</v>
      </c>
      <c r="J63" s="126">
        <f t="shared" si="15"/>
        <v>0</v>
      </c>
      <c r="K63" s="126">
        <f t="shared" si="16"/>
        <v>0</v>
      </c>
      <c r="L63" s="126">
        <f t="shared" si="16"/>
        <v>0</v>
      </c>
    </row>
    <row r="64" spans="1:12" s="124" customFormat="1" ht="17.25" customHeight="1">
      <c r="A64" s="127">
        <v>58</v>
      </c>
      <c r="B64" s="128" t="s">
        <v>13</v>
      </c>
      <c r="C64" s="362" t="s">
        <v>291</v>
      </c>
      <c r="D64" s="129">
        <f t="shared" si="12"/>
        <v>0</v>
      </c>
      <c r="E64" s="129">
        <f t="shared" si="13"/>
        <v>0</v>
      </c>
      <c r="F64" s="129">
        <f t="shared" si="13"/>
        <v>0</v>
      </c>
      <c r="G64" s="129">
        <f t="shared" si="14"/>
        <v>0</v>
      </c>
      <c r="H64" s="129">
        <f t="shared" si="14"/>
        <v>0</v>
      </c>
      <c r="I64" s="129">
        <f t="shared" si="15"/>
        <v>0</v>
      </c>
      <c r="J64" s="129">
        <f t="shared" si="15"/>
        <v>0</v>
      </c>
      <c r="K64" s="129">
        <f t="shared" si="16"/>
        <v>0</v>
      </c>
      <c r="L64" s="129">
        <f t="shared" si="16"/>
        <v>0</v>
      </c>
    </row>
    <row r="65" spans="1:12" ht="17.25" customHeight="1">
      <c r="A65" s="307">
        <v>59</v>
      </c>
      <c r="B65" s="125" t="s">
        <v>15</v>
      </c>
      <c r="C65" s="347" t="s">
        <v>376</v>
      </c>
      <c r="D65" s="126">
        <f t="shared" si="12"/>
        <v>0</v>
      </c>
      <c r="E65" s="126">
        <f t="shared" si="13"/>
        <v>0</v>
      </c>
      <c r="F65" s="126">
        <f t="shared" si="13"/>
        <v>0</v>
      </c>
      <c r="G65" s="126">
        <f t="shared" si="14"/>
        <v>0</v>
      </c>
      <c r="H65" s="126">
        <f t="shared" si="14"/>
        <v>0</v>
      </c>
      <c r="I65" s="126">
        <f t="shared" si="15"/>
        <v>0</v>
      </c>
      <c r="J65" s="126">
        <f t="shared" si="15"/>
        <v>0</v>
      </c>
      <c r="K65" s="126">
        <f t="shared" si="16"/>
        <v>0</v>
      </c>
      <c r="L65" s="126">
        <f t="shared" si="16"/>
        <v>0</v>
      </c>
    </row>
    <row r="66" spans="1:12" ht="17.25" customHeight="1">
      <c r="A66" s="307">
        <v>60</v>
      </c>
      <c r="B66" s="125" t="s">
        <v>17</v>
      </c>
      <c r="C66" s="347" t="s">
        <v>494</v>
      </c>
      <c r="D66" s="126">
        <f t="shared" si="12"/>
        <v>0</v>
      </c>
      <c r="E66" s="126">
        <f t="shared" si="13"/>
        <v>0</v>
      </c>
      <c r="F66" s="126">
        <f t="shared" si="13"/>
        <v>0</v>
      </c>
      <c r="G66" s="126">
        <f t="shared" si="14"/>
        <v>0</v>
      </c>
      <c r="H66" s="126">
        <f t="shared" si="14"/>
        <v>0</v>
      </c>
      <c r="I66" s="126">
        <f t="shared" si="15"/>
        <v>0</v>
      </c>
      <c r="J66" s="126">
        <f t="shared" si="15"/>
        <v>0</v>
      </c>
      <c r="K66" s="126">
        <f t="shared" si="16"/>
        <v>0</v>
      </c>
      <c r="L66" s="126">
        <f t="shared" si="16"/>
        <v>0</v>
      </c>
    </row>
    <row r="67" spans="1:12" s="115" customFormat="1" ht="17.25" customHeight="1">
      <c r="A67" s="127">
        <v>61</v>
      </c>
      <c r="B67" s="128" t="s">
        <v>52</v>
      </c>
      <c r="C67" s="362" t="s">
        <v>292</v>
      </c>
      <c r="D67" s="129">
        <f t="shared" si="12"/>
        <v>0</v>
      </c>
      <c r="E67" s="129">
        <f t="shared" si="13"/>
        <v>0</v>
      </c>
      <c r="F67" s="129">
        <f t="shared" si="13"/>
        <v>0</v>
      </c>
      <c r="G67" s="129">
        <f t="shared" si="14"/>
        <v>3606</v>
      </c>
      <c r="H67" s="129">
        <f t="shared" si="14"/>
        <v>3606</v>
      </c>
      <c r="I67" s="129">
        <f t="shared" si="15"/>
        <v>0</v>
      </c>
      <c r="J67" s="129">
        <f t="shared" si="15"/>
        <v>3606</v>
      </c>
      <c r="K67" s="129">
        <f t="shared" si="16"/>
        <v>0</v>
      </c>
      <c r="L67" s="129">
        <f t="shared" si="16"/>
        <v>3606</v>
      </c>
    </row>
    <row r="68" spans="1:12" ht="17.25" customHeight="1">
      <c r="A68" s="307">
        <v>62</v>
      </c>
      <c r="B68" s="125" t="s">
        <v>279</v>
      </c>
      <c r="C68" s="347" t="s">
        <v>293</v>
      </c>
      <c r="D68" s="126">
        <f t="shared" si="12"/>
        <v>0</v>
      </c>
      <c r="E68" s="126">
        <f t="shared" si="13"/>
        <v>0</v>
      </c>
      <c r="F68" s="126">
        <f t="shared" si="13"/>
        <v>0</v>
      </c>
      <c r="G68" s="126">
        <f t="shared" si="14"/>
        <v>3606</v>
      </c>
      <c r="H68" s="126">
        <f t="shared" si="14"/>
        <v>3606</v>
      </c>
      <c r="I68" s="126">
        <f t="shared" si="15"/>
        <v>0</v>
      </c>
      <c r="J68" s="126">
        <f t="shared" si="15"/>
        <v>3606</v>
      </c>
      <c r="K68" s="126">
        <f t="shared" si="16"/>
        <v>0</v>
      </c>
      <c r="L68" s="126">
        <f t="shared" si="16"/>
        <v>3606</v>
      </c>
    </row>
    <row r="69" spans="1:12" ht="17.25" customHeight="1">
      <c r="A69" s="307">
        <v>63</v>
      </c>
      <c r="B69" s="125" t="s">
        <v>495</v>
      </c>
      <c r="C69" s="347" t="s">
        <v>487</v>
      </c>
      <c r="D69" s="126">
        <f aca="true" t="shared" si="17" ref="D69:D91">D212+D357</f>
        <v>0</v>
      </c>
      <c r="E69" s="126">
        <f t="shared" si="13"/>
        <v>0</v>
      </c>
      <c r="F69" s="126">
        <f t="shared" si="13"/>
        <v>0</v>
      </c>
      <c r="G69" s="126">
        <f t="shared" si="14"/>
        <v>0</v>
      </c>
      <c r="H69" s="126">
        <f t="shared" si="14"/>
        <v>0</v>
      </c>
      <c r="I69" s="126">
        <f aca="true" t="shared" si="18" ref="I69:J91">I212+I357</f>
        <v>0</v>
      </c>
      <c r="J69" s="126">
        <f t="shared" si="18"/>
        <v>0</v>
      </c>
      <c r="K69" s="126">
        <f t="shared" si="16"/>
        <v>0</v>
      </c>
      <c r="L69" s="126">
        <f t="shared" si="16"/>
        <v>0</v>
      </c>
    </row>
    <row r="70" spans="1:12" ht="17.25" customHeight="1">
      <c r="A70" s="307">
        <v>64</v>
      </c>
      <c r="B70" s="125" t="s">
        <v>496</v>
      </c>
      <c r="C70" s="347" t="s">
        <v>41</v>
      </c>
      <c r="D70" s="126">
        <f t="shared" si="17"/>
        <v>0</v>
      </c>
      <c r="E70" s="126">
        <f t="shared" si="13"/>
        <v>0</v>
      </c>
      <c r="F70" s="126">
        <f t="shared" si="13"/>
        <v>0</v>
      </c>
      <c r="G70" s="126">
        <f t="shared" si="14"/>
        <v>0</v>
      </c>
      <c r="H70" s="126">
        <f t="shared" si="14"/>
        <v>0</v>
      </c>
      <c r="I70" s="126">
        <f t="shared" si="18"/>
        <v>0</v>
      </c>
      <c r="J70" s="126">
        <f t="shared" si="18"/>
        <v>0</v>
      </c>
      <c r="K70" s="126">
        <f t="shared" si="16"/>
        <v>0</v>
      </c>
      <c r="L70" s="126">
        <f t="shared" si="16"/>
        <v>0</v>
      </c>
    </row>
    <row r="71" spans="1:12" ht="17.25" customHeight="1">
      <c r="A71" s="307">
        <v>65</v>
      </c>
      <c r="B71" s="125" t="s">
        <v>497</v>
      </c>
      <c r="C71" s="347" t="s">
        <v>498</v>
      </c>
      <c r="D71" s="126">
        <f t="shared" si="17"/>
        <v>0</v>
      </c>
      <c r="E71" s="126">
        <f t="shared" si="13"/>
        <v>0</v>
      </c>
      <c r="F71" s="126">
        <f t="shared" si="13"/>
        <v>0</v>
      </c>
      <c r="G71" s="126">
        <f t="shared" si="14"/>
        <v>0</v>
      </c>
      <c r="H71" s="126">
        <f t="shared" si="14"/>
        <v>0</v>
      </c>
      <c r="I71" s="126">
        <f t="shared" si="18"/>
        <v>0</v>
      </c>
      <c r="J71" s="126">
        <f t="shared" si="18"/>
        <v>0</v>
      </c>
      <c r="K71" s="126">
        <f t="shared" si="16"/>
        <v>0</v>
      </c>
      <c r="L71" s="126">
        <f t="shared" si="16"/>
        <v>0</v>
      </c>
    </row>
    <row r="72" spans="1:12" ht="17.25" customHeight="1">
      <c r="A72" s="307">
        <v>66</v>
      </c>
      <c r="B72" s="125" t="s">
        <v>499</v>
      </c>
      <c r="C72" s="347" t="s">
        <v>377</v>
      </c>
      <c r="D72" s="126">
        <f t="shared" si="17"/>
        <v>0</v>
      </c>
      <c r="E72" s="126">
        <f t="shared" si="13"/>
        <v>0</v>
      </c>
      <c r="F72" s="126">
        <f t="shared" si="13"/>
        <v>0</v>
      </c>
      <c r="G72" s="126">
        <f t="shared" si="14"/>
        <v>0</v>
      </c>
      <c r="H72" s="126">
        <f t="shared" si="14"/>
        <v>0</v>
      </c>
      <c r="I72" s="126">
        <f t="shared" si="18"/>
        <v>0</v>
      </c>
      <c r="J72" s="126">
        <f t="shared" si="18"/>
        <v>0</v>
      </c>
      <c r="K72" s="126">
        <f t="shared" si="16"/>
        <v>0</v>
      </c>
      <c r="L72" s="126">
        <f t="shared" si="16"/>
        <v>0</v>
      </c>
    </row>
    <row r="73" spans="1:12" s="124" customFormat="1" ht="17.25" customHeight="1" thickBot="1">
      <c r="A73" s="344">
        <v>67</v>
      </c>
      <c r="B73" s="306" t="s">
        <v>53</v>
      </c>
      <c r="C73" s="535" t="s">
        <v>500</v>
      </c>
      <c r="D73" s="377">
        <f t="shared" si="17"/>
        <v>0</v>
      </c>
      <c r="E73" s="377">
        <f t="shared" si="13"/>
        <v>0</v>
      </c>
      <c r="F73" s="377">
        <f t="shared" si="13"/>
        <v>0</v>
      </c>
      <c r="G73" s="377">
        <f t="shared" si="14"/>
        <v>0</v>
      </c>
      <c r="H73" s="377">
        <f t="shared" si="14"/>
        <v>0</v>
      </c>
      <c r="I73" s="377">
        <f t="shared" si="18"/>
        <v>0</v>
      </c>
      <c r="J73" s="377">
        <f t="shared" si="18"/>
        <v>0</v>
      </c>
      <c r="K73" s="377">
        <f t="shared" si="16"/>
        <v>0</v>
      </c>
      <c r="L73" s="377">
        <f t="shared" si="16"/>
        <v>0</v>
      </c>
    </row>
    <row r="74" spans="1:12" ht="17.25" customHeight="1" thickBot="1">
      <c r="A74" s="121">
        <v>68</v>
      </c>
      <c r="B74" s="122" t="s">
        <v>401</v>
      </c>
      <c r="C74" s="365" t="s">
        <v>501</v>
      </c>
      <c r="D74" s="123">
        <f t="shared" si="17"/>
        <v>233361</v>
      </c>
      <c r="E74" s="123">
        <f t="shared" si="13"/>
        <v>3575</v>
      </c>
      <c r="F74" s="123">
        <f t="shared" si="13"/>
        <v>236936</v>
      </c>
      <c r="G74" s="123">
        <f t="shared" si="14"/>
        <v>7341</v>
      </c>
      <c r="H74" s="123">
        <f t="shared" si="14"/>
        <v>244277</v>
      </c>
      <c r="I74" s="123">
        <f t="shared" si="18"/>
        <v>15073</v>
      </c>
      <c r="J74" s="123">
        <f t="shared" si="18"/>
        <v>259350</v>
      </c>
      <c r="K74" s="123">
        <f t="shared" si="16"/>
        <v>4032</v>
      </c>
      <c r="L74" s="123">
        <f t="shared" si="16"/>
        <v>263382</v>
      </c>
    </row>
    <row r="75" spans="1:12" ht="32.25" customHeight="1" thickBot="1">
      <c r="A75" s="121">
        <v>69</v>
      </c>
      <c r="B75" s="122" t="s">
        <v>402</v>
      </c>
      <c r="C75" s="365" t="s">
        <v>207</v>
      </c>
      <c r="D75" s="123">
        <f t="shared" si="17"/>
        <v>47697</v>
      </c>
      <c r="E75" s="123">
        <f t="shared" si="13"/>
        <v>0</v>
      </c>
      <c r="F75" s="123">
        <f t="shared" si="13"/>
        <v>47697</v>
      </c>
      <c r="G75" s="123">
        <f t="shared" si="14"/>
        <v>26757</v>
      </c>
      <c r="H75" s="123">
        <f t="shared" si="14"/>
        <v>74454</v>
      </c>
      <c r="I75" s="123">
        <f t="shared" si="18"/>
        <v>0</v>
      </c>
      <c r="J75" s="123">
        <f t="shared" si="18"/>
        <v>74454</v>
      </c>
      <c r="K75" s="123">
        <f t="shared" si="16"/>
        <v>0</v>
      </c>
      <c r="L75" s="123">
        <f t="shared" si="16"/>
        <v>74454</v>
      </c>
    </row>
    <row r="76" spans="1:12" s="124" customFormat="1" ht="17.25" customHeight="1">
      <c r="A76" s="314">
        <v>70</v>
      </c>
      <c r="B76" s="222" t="s">
        <v>417</v>
      </c>
      <c r="C76" s="346" t="s">
        <v>378</v>
      </c>
      <c r="D76" s="223">
        <f t="shared" si="17"/>
        <v>47697</v>
      </c>
      <c r="E76" s="223">
        <f t="shared" si="13"/>
        <v>0</v>
      </c>
      <c r="F76" s="223">
        <f t="shared" si="13"/>
        <v>47697</v>
      </c>
      <c r="G76" s="223">
        <f t="shared" si="14"/>
        <v>26757</v>
      </c>
      <c r="H76" s="223">
        <f t="shared" si="14"/>
        <v>74454</v>
      </c>
      <c r="I76" s="223">
        <f t="shared" si="18"/>
        <v>0</v>
      </c>
      <c r="J76" s="223">
        <f t="shared" si="18"/>
        <v>74454</v>
      </c>
      <c r="K76" s="223">
        <f t="shared" si="16"/>
        <v>0</v>
      </c>
      <c r="L76" s="223">
        <f t="shared" si="16"/>
        <v>74454</v>
      </c>
    </row>
    <row r="77" spans="1:12" ht="17.25" customHeight="1">
      <c r="A77" s="316">
        <v>71</v>
      </c>
      <c r="B77" s="138" t="s">
        <v>7</v>
      </c>
      <c r="C77" s="366" t="s">
        <v>208</v>
      </c>
      <c r="D77" s="126">
        <f t="shared" si="17"/>
        <v>32446</v>
      </c>
      <c r="E77" s="126">
        <f t="shared" si="13"/>
        <v>0</v>
      </c>
      <c r="F77" s="126">
        <f t="shared" si="13"/>
        <v>32446</v>
      </c>
      <c r="G77" s="126">
        <f t="shared" si="14"/>
        <v>21757</v>
      </c>
      <c r="H77" s="126">
        <f t="shared" si="14"/>
        <v>54203</v>
      </c>
      <c r="I77" s="126">
        <f t="shared" si="18"/>
        <v>0</v>
      </c>
      <c r="J77" s="126">
        <f t="shared" si="18"/>
        <v>54203</v>
      </c>
      <c r="K77" s="126">
        <f t="shared" si="16"/>
        <v>0</v>
      </c>
      <c r="L77" s="126">
        <f t="shared" si="16"/>
        <v>54203</v>
      </c>
    </row>
    <row r="78" spans="1:12" ht="17.25" customHeight="1" thickBot="1">
      <c r="A78" s="292">
        <v>72</v>
      </c>
      <c r="B78" s="132" t="s">
        <v>418</v>
      </c>
      <c r="C78" s="364" t="s">
        <v>209</v>
      </c>
      <c r="D78" s="377">
        <f t="shared" si="17"/>
        <v>15251</v>
      </c>
      <c r="E78" s="377">
        <f t="shared" si="13"/>
        <v>0</v>
      </c>
      <c r="F78" s="377">
        <f t="shared" si="13"/>
        <v>15251</v>
      </c>
      <c r="G78" s="377">
        <f t="shared" si="14"/>
        <v>5000</v>
      </c>
      <c r="H78" s="377">
        <f t="shared" si="14"/>
        <v>20251</v>
      </c>
      <c r="I78" s="377">
        <f t="shared" si="18"/>
        <v>0</v>
      </c>
      <c r="J78" s="377">
        <f t="shared" si="18"/>
        <v>20251</v>
      </c>
      <c r="K78" s="377">
        <f t="shared" si="16"/>
        <v>0</v>
      </c>
      <c r="L78" s="377">
        <f t="shared" si="16"/>
        <v>20251</v>
      </c>
    </row>
    <row r="79" spans="1:12" s="124" customFormat="1" ht="30" customHeight="1" thickBot="1">
      <c r="A79" s="318">
        <v>73</v>
      </c>
      <c r="B79" s="224" t="s">
        <v>419</v>
      </c>
      <c r="C79" s="365" t="s">
        <v>588</v>
      </c>
      <c r="D79" s="123">
        <f t="shared" si="17"/>
        <v>0</v>
      </c>
      <c r="E79" s="123">
        <f aca="true" t="shared" si="19" ref="E79:F91">E222+E367</f>
        <v>0</v>
      </c>
      <c r="F79" s="123">
        <f t="shared" si="19"/>
        <v>0</v>
      </c>
      <c r="G79" s="123">
        <f aca="true" t="shared" si="20" ref="G79:H91">G222+G367</f>
        <v>0</v>
      </c>
      <c r="H79" s="123">
        <f t="shared" si="20"/>
        <v>0</v>
      </c>
      <c r="I79" s="123">
        <f t="shared" si="18"/>
        <v>0</v>
      </c>
      <c r="J79" s="123">
        <f t="shared" si="18"/>
        <v>0</v>
      </c>
      <c r="K79" s="123">
        <f aca="true" t="shared" si="21" ref="K79:L91">K222+K367</f>
        <v>0</v>
      </c>
      <c r="L79" s="123">
        <f t="shared" si="21"/>
        <v>0</v>
      </c>
    </row>
    <row r="80" spans="1:12" ht="17.25" customHeight="1" thickBot="1">
      <c r="A80" s="121">
        <v>74</v>
      </c>
      <c r="B80" s="122" t="s">
        <v>4</v>
      </c>
      <c r="C80" s="345" t="s">
        <v>210</v>
      </c>
      <c r="D80" s="123">
        <f t="shared" si="17"/>
        <v>0</v>
      </c>
      <c r="E80" s="123">
        <f t="shared" si="19"/>
        <v>0</v>
      </c>
      <c r="F80" s="123">
        <f t="shared" si="19"/>
        <v>0</v>
      </c>
      <c r="G80" s="123">
        <f t="shared" si="20"/>
        <v>0</v>
      </c>
      <c r="H80" s="123">
        <f t="shared" si="20"/>
        <v>0</v>
      </c>
      <c r="I80" s="123">
        <f t="shared" si="18"/>
        <v>0</v>
      </c>
      <c r="J80" s="123">
        <f t="shared" si="18"/>
        <v>0</v>
      </c>
      <c r="K80" s="123">
        <f t="shared" si="21"/>
        <v>0</v>
      </c>
      <c r="L80" s="123">
        <f t="shared" si="21"/>
        <v>0</v>
      </c>
    </row>
    <row r="81" spans="1:12" s="124" customFormat="1" ht="17.25" customHeight="1" thickBot="1">
      <c r="A81" s="121">
        <v>75</v>
      </c>
      <c r="B81" s="122" t="s">
        <v>35</v>
      </c>
      <c r="C81" s="345" t="s">
        <v>379</v>
      </c>
      <c r="D81" s="123">
        <f t="shared" si="17"/>
        <v>0</v>
      </c>
      <c r="E81" s="123">
        <f t="shared" si="19"/>
        <v>0</v>
      </c>
      <c r="F81" s="123">
        <f t="shared" si="19"/>
        <v>0</v>
      </c>
      <c r="G81" s="123">
        <f t="shared" si="20"/>
        <v>0</v>
      </c>
      <c r="H81" s="123">
        <f t="shared" si="20"/>
        <v>0</v>
      </c>
      <c r="I81" s="123">
        <f t="shared" si="18"/>
        <v>0</v>
      </c>
      <c r="J81" s="123">
        <f t="shared" si="18"/>
        <v>0</v>
      </c>
      <c r="K81" s="123">
        <f t="shared" si="21"/>
        <v>0</v>
      </c>
      <c r="L81" s="123">
        <f t="shared" si="21"/>
        <v>0</v>
      </c>
    </row>
    <row r="82" spans="1:12" s="124" customFormat="1" ht="17.25" customHeight="1">
      <c r="A82" s="319">
        <v>76</v>
      </c>
      <c r="B82" s="142" t="s">
        <v>6</v>
      </c>
      <c r="C82" s="433" t="s">
        <v>380</v>
      </c>
      <c r="D82" s="223">
        <f t="shared" si="17"/>
        <v>0</v>
      </c>
      <c r="E82" s="223">
        <f t="shared" si="19"/>
        <v>0</v>
      </c>
      <c r="F82" s="223">
        <f t="shared" si="19"/>
        <v>0</v>
      </c>
      <c r="G82" s="223">
        <f t="shared" si="20"/>
        <v>0</v>
      </c>
      <c r="H82" s="223">
        <f t="shared" si="20"/>
        <v>0</v>
      </c>
      <c r="I82" s="223">
        <f t="shared" si="18"/>
        <v>0</v>
      </c>
      <c r="J82" s="223">
        <f t="shared" si="18"/>
        <v>0</v>
      </c>
      <c r="K82" s="223">
        <f t="shared" si="21"/>
        <v>0</v>
      </c>
      <c r="L82" s="223">
        <f t="shared" si="21"/>
        <v>0</v>
      </c>
    </row>
    <row r="83" spans="1:12" ht="17.25" customHeight="1">
      <c r="A83" s="316">
        <v>77</v>
      </c>
      <c r="B83" s="138" t="s">
        <v>382</v>
      </c>
      <c r="C83" s="134" t="s">
        <v>381</v>
      </c>
      <c r="D83" s="126">
        <f t="shared" si="17"/>
        <v>0</v>
      </c>
      <c r="E83" s="126">
        <f t="shared" si="19"/>
        <v>0</v>
      </c>
      <c r="F83" s="126">
        <f t="shared" si="19"/>
        <v>0</v>
      </c>
      <c r="G83" s="126">
        <f t="shared" si="20"/>
        <v>0</v>
      </c>
      <c r="H83" s="126">
        <f t="shared" si="20"/>
        <v>0</v>
      </c>
      <c r="I83" s="126">
        <f t="shared" si="18"/>
        <v>0</v>
      </c>
      <c r="J83" s="126">
        <f t="shared" si="18"/>
        <v>0</v>
      </c>
      <c r="K83" s="126">
        <f t="shared" si="21"/>
        <v>0</v>
      </c>
      <c r="L83" s="126">
        <f t="shared" si="21"/>
        <v>0</v>
      </c>
    </row>
    <row r="84" spans="1:12" ht="17.25" customHeight="1">
      <c r="A84" s="307">
        <v>78</v>
      </c>
      <c r="B84" s="125" t="s">
        <v>8</v>
      </c>
      <c r="C84" s="367" t="s">
        <v>383</v>
      </c>
      <c r="D84" s="126">
        <f t="shared" si="17"/>
        <v>0</v>
      </c>
      <c r="E84" s="126">
        <f t="shared" si="19"/>
        <v>0</v>
      </c>
      <c r="F84" s="126">
        <f t="shared" si="19"/>
        <v>0</v>
      </c>
      <c r="G84" s="126">
        <f t="shared" si="20"/>
        <v>0</v>
      </c>
      <c r="H84" s="126">
        <f t="shared" si="20"/>
        <v>0</v>
      </c>
      <c r="I84" s="126">
        <f t="shared" si="18"/>
        <v>0</v>
      </c>
      <c r="J84" s="126">
        <f t="shared" si="18"/>
        <v>0</v>
      </c>
      <c r="K84" s="126">
        <f t="shared" si="21"/>
        <v>0</v>
      </c>
      <c r="L84" s="126">
        <f t="shared" si="21"/>
        <v>0</v>
      </c>
    </row>
    <row r="85" spans="1:12" s="124" customFormat="1" ht="17.25" customHeight="1">
      <c r="A85" s="315">
        <v>79</v>
      </c>
      <c r="B85" s="313" t="s">
        <v>13</v>
      </c>
      <c r="C85" s="434" t="s">
        <v>294</v>
      </c>
      <c r="D85" s="129">
        <f t="shared" si="17"/>
        <v>0</v>
      </c>
      <c r="E85" s="129">
        <f t="shared" si="19"/>
        <v>0</v>
      </c>
      <c r="F85" s="129">
        <f t="shared" si="19"/>
        <v>0</v>
      </c>
      <c r="G85" s="129">
        <f t="shared" si="20"/>
        <v>0</v>
      </c>
      <c r="H85" s="129">
        <f t="shared" si="20"/>
        <v>0</v>
      </c>
      <c r="I85" s="129">
        <f t="shared" si="18"/>
        <v>0</v>
      </c>
      <c r="J85" s="129">
        <f t="shared" si="18"/>
        <v>0</v>
      </c>
      <c r="K85" s="129">
        <f t="shared" si="21"/>
        <v>0</v>
      </c>
      <c r="L85" s="129">
        <f t="shared" si="21"/>
        <v>0</v>
      </c>
    </row>
    <row r="86" spans="1:12" ht="17.25" customHeight="1">
      <c r="A86" s="307">
        <v>80</v>
      </c>
      <c r="B86" s="125" t="s">
        <v>382</v>
      </c>
      <c r="C86" s="367" t="s">
        <v>381</v>
      </c>
      <c r="D86" s="126">
        <f t="shared" si="17"/>
        <v>0</v>
      </c>
      <c r="E86" s="126">
        <f t="shared" si="19"/>
        <v>0</v>
      </c>
      <c r="F86" s="126">
        <f t="shared" si="19"/>
        <v>0</v>
      </c>
      <c r="G86" s="126">
        <f t="shared" si="20"/>
        <v>0</v>
      </c>
      <c r="H86" s="126">
        <f t="shared" si="20"/>
        <v>0</v>
      </c>
      <c r="I86" s="126">
        <f t="shared" si="18"/>
        <v>0</v>
      </c>
      <c r="J86" s="126">
        <f t="shared" si="18"/>
        <v>0</v>
      </c>
      <c r="K86" s="126">
        <f t="shared" si="21"/>
        <v>0</v>
      </c>
      <c r="L86" s="126">
        <f t="shared" si="21"/>
        <v>0</v>
      </c>
    </row>
    <row r="87" spans="1:12" ht="17.25" customHeight="1" thickBot="1">
      <c r="A87" s="307">
        <v>81</v>
      </c>
      <c r="B87" s="130" t="s">
        <v>8</v>
      </c>
      <c r="C87" s="368" t="s">
        <v>383</v>
      </c>
      <c r="D87" s="377">
        <f t="shared" si="17"/>
        <v>0</v>
      </c>
      <c r="E87" s="377">
        <f t="shared" si="19"/>
        <v>0</v>
      </c>
      <c r="F87" s="377">
        <f t="shared" si="19"/>
        <v>0</v>
      </c>
      <c r="G87" s="377">
        <f t="shared" si="20"/>
        <v>0</v>
      </c>
      <c r="H87" s="377">
        <f t="shared" si="20"/>
        <v>0</v>
      </c>
      <c r="I87" s="377">
        <f t="shared" si="18"/>
        <v>0</v>
      </c>
      <c r="J87" s="377">
        <f t="shared" si="18"/>
        <v>0</v>
      </c>
      <c r="K87" s="377">
        <f t="shared" si="21"/>
        <v>0</v>
      </c>
      <c r="L87" s="377">
        <f t="shared" si="21"/>
        <v>0</v>
      </c>
    </row>
    <row r="88" spans="1:12" s="124" customFormat="1" ht="17.25" customHeight="1" thickBot="1">
      <c r="A88" s="121">
        <v>82</v>
      </c>
      <c r="B88" s="122" t="s">
        <v>38</v>
      </c>
      <c r="C88" s="345" t="s">
        <v>502</v>
      </c>
      <c r="D88" s="123">
        <f t="shared" si="17"/>
        <v>0</v>
      </c>
      <c r="E88" s="123">
        <f t="shared" si="19"/>
        <v>0</v>
      </c>
      <c r="F88" s="123">
        <f t="shared" si="19"/>
        <v>0</v>
      </c>
      <c r="G88" s="123">
        <f t="shared" si="20"/>
        <v>0</v>
      </c>
      <c r="H88" s="123">
        <f t="shared" si="20"/>
        <v>0</v>
      </c>
      <c r="I88" s="123">
        <f t="shared" si="18"/>
        <v>0</v>
      </c>
      <c r="J88" s="123">
        <f t="shared" si="18"/>
        <v>0</v>
      </c>
      <c r="K88" s="123">
        <f t="shared" si="21"/>
        <v>0</v>
      </c>
      <c r="L88" s="123">
        <f t="shared" si="21"/>
        <v>0</v>
      </c>
    </row>
    <row r="89" spans="1:12" s="124" customFormat="1" ht="17.25" customHeight="1" thickBot="1">
      <c r="A89" s="121">
        <v>83</v>
      </c>
      <c r="B89" s="122" t="s">
        <v>39</v>
      </c>
      <c r="C89" s="345" t="s">
        <v>503</v>
      </c>
      <c r="D89" s="123">
        <f t="shared" si="17"/>
        <v>0</v>
      </c>
      <c r="E89" s="123">
        <f t="shared" si="19"/>
        <v>0</v>
      </c>
      <c r="F89" s="123">
        <f t="shared" si="19"/>
        <v>0</v>
      </c>
      <c r="G89" s="123">
        <f t="shared" si="20"/>
        <v>0</v>
      </c>
      <c r="H89" s="123">
        <f t="shared" si="20"/>
        <v>0</v>
      </c>
      <c r="I89" s="123">
        <f t="shared" si="18"/>
        <v>0</v>
      </c>
      <c r="J89" s="123">
        <f t="shared" si="18"/>
        <v>0</v>
      </c>
      <c r="K89" s="123">
        <f t="shared" si="21"/>
        <v>0</v>
      </c>
      <c r="L89" s="123">
        <f t="shared" si="21"/>
        <v>0</v>
      </c>
    </row>
    <row r="90" spans="1:12" ht="17.25" customHeight="1" thickBot="1">
      <c r="A90" s="304">
        <v>84</v>
      </c>
      <c r="B90" s="320"/>
      <c r="C90" s="139" t="s">
        <v>504</v>
      </c>
      <c r="D90" s="123">
        <f t="shared" si="17"/>
        <v>47697</v>
      </c>
      <c r="E90" s="123">
        <f t="shared" si="19"/>
        <v>0</v>
      </c>
      <c r="F90" s="123">
        <f t="shared" si="19"/>
        <v>47697</v>
      </c>
      <c r="G90" s="123">
        <f t="shared" si="20"/>
        <v>26757</v>
      </c>
      <c r="H90" s="123">
        <f t="shared" si="20"/>
        <v>74454</v>
      </c>
      <c r="I90" s="123">
        <f t="shared" si="18"/>
        <v>0</v>
      </c>
      <c r="J90" s="123">
        <f t="shared" si="18"/>
        <v>74454</v>
      </c>
      <c r="K90" s="123">
        <f t="shared" si="21"/>
        <v>0</v>
      </c>
      <c r="L90" s="123">
        <f t="shared" si="21"/>
        <v>74454</v>
      </c>
    </row>
    <row r="91" spans="1:12" ht="17.25" customHeight="1" thickBot="1">
      <c r="A91" s="321">
        <v>85</v>
      </c>
      <c r="B91" s="258"/>
      <c r="C91" s="139" t="s">
        <v>505</v>
      </c>
      <c r="D91" s="123">
        <f t="shared" si="17"/>
        <v>281058</v>
      </c>
      <c r="E91" s="123">
        <f t="shared" si="19"/>
        <v>3575</v>
      </c>
      <c r="F91" s="123">
        <f t="shared" si="19"/>
        <v>284633</v>
      </c>
      <c r="G91" s="123">
        <f t="shared" si="20"/>
        <v>34098</v>
      </c>
      <c r="H91" s="123">
        <f t="shared" si="20"/>
        <v>318731</v>
      </c>
      <c r="I91" s="123">
        <f t="shared" si="18"/>
        <v>15073</v>
      </c>
      <c r="J91" s="123">
        <f t="shared" si="18"/>
        <v>333804</v>
      </c>
      <c r="K91" s="123">
        <f t="shared" si="21"/>
        <v>4032</v>
      </c>
      <c r="L91" s="123">
        <f t="shared" si="21"/>
        <v>337836</v>
      </c>
    </row>
    <row r="92" spans="1:12" ht="17.25" customHeight="1">
      <c r="A92" s="235"/>
      <c r="B92" s="235"/>
      <c r="C92" s="651"/>
      <c r="D92" s="652"/>
      <c r="E92" s="652"/>
      <c r="F92" s="652"/>
      <c r="G92" s="652"/>
      <c r="H92" s="652"/>
      <c r="I92" s="652"/>
      <c r="J92" s="652"/>
      <c r="K92" s="652"/>
      <c r="L92" s="652"/>
    </row>
    <row r="93" ht="17.25" customHeight="1">
      <c r="A93" s="117" t="s">
        <v>604</v>
      </c>
    </row>
    <row r="94" ht="17.25" customHeight="1">
      <c r="A94" s="117" t="s">
        <v>592</v>
      </c>
    </row>
    <row r="96" spans="1:12" ht="17.25" customHeight="1" thickBot="1">
      <c r="A96" s="551" t="s">
        <v>47</v>
      </c>
      <c r="B96" s="556"/>
      <c r="C96" s="556"/>
      <c r="D96" s="556"/>
      <c r="E96" s="558"/>
      <c r="F96" s="558"/>
      <c r="G96" s="558"/>
      <c r="H96" s="558"/>
      <c r="I96" s="558"/>
      <c r="J96" s="558"/>
      <c r="K96" s="558"/>
      <c r="L96" s="558"/>
    </row>
    <row r="97" spans="1:12" ht="17.25" customHeight="1" thickBot="1">
      <c r="A97" s="322" t="s">
        <v>48</v>
      </c>
      <c r="B97" s="282"/>
      <c r="C97" s="369" t="s">
        <v>49</v>
      </c>
      <c r="D97" s="283" t="s">
        <v>3</v>
      </c>
      <c r="E97" s="116" t="s">
        <v>596</v>
      </c>
      <c r="F97" s="116" t="s">
        <v>597</v>
      </c>
      <c r="G97" s="116" t="s">
        <v>191</v>
      </c>
      <c r="H97" s="116" t="s">
        <v>597</v>
      </c>
      <c r="I97" s="116" t="s">
        <v>192</v>
      </c>
      <c r="J97" s="116" t="s">
        <v>597</v>
      </c>
      <c r="K97" s="116" t="s">
        <v>202</v>
      </c>
      <c r="L97" s="116" t="s">
        <v>597</v>
      </c>
    </row>
    <row r="98" spans="1:12" ht="17.25" customHeight="1" thickBot="1">
      <c r="A98" s="304">
        <v>1</v>
      </c>
      <c r="B98" s="312" t="s">
        <v>4</v>
      </c>
      <c r="C98" s="370" t="s">
        <v>50</v>
      </c>
      <c r="D98" s="141">
        <f aca="true" t="shared" si="22" ref="D98:F117">D241+D387</f>
        <v>265807</v>
      </c>
      <c r="E98" s="141">
        <f t="shared" si="22"/>
        <v>3575</v>
      </c>
      <c r="F98" s="141">
        <f t="shared" si="22"/>
        <v>269382</v>
      </c>
      <c r="G98" s="141">
        <f aca="true" t="shared" si="23" ref="G98:H117">G241+G387</f>
        <v>25492</v>
      </c>
      <c r="H98" s="141">
        <f t="shared" si="23"/>
        <v>294874</v>
      </c>
      <c r="I98" s="141">
        <f aca="true" t="shared" si="24" ref="I98:J117">I241+I387</f>
        <v>15073</v>
      </c>
      <c r="J98" s="141">
        <f t="shared" si="24"/>
        <v>309947</v>
      </c>
      <c r="K98" s="141">
        <f aca="true" t="shared" si="25" ref="K98:L117">K241+K387</f>
        <v>4032</v>
      </c>
      <c r="L98" s="141">
        <f t="shared" si="25"/>
        <v>313979</v>
      </c>
    </row>
    <row r="99" spans="1:12" ht="17.25" customHeight="1">
      <c r="A99" s="131">
        <v>2</v>
      </c>
      <c r="B99" s="135" t="s">
        <v>6</v>
      </c>
      <c r="C99" s="363" t="s">
        <v>51</v>
      </c>
      <c r="D99" s="140">
        <f t="shared" si="22"/>
        <v>58995</v>
      </c>
      <c r="E99" s="140">
        <f t="shared" si="22"/>
        <v>2453</v>
      </c>
      <c r="F99" s="140">
        <f t="shared" si="22"/>
        <v>61448</v>
      </c>
      <c r="G99" s="140">
        <f t="shared" si="23"/>
        <v>2577</v>
      </c>
      <c r="H99" s="140">
        <f t="shared" si="23"/>
        <v>64025</v>
      </c>
      <c r="I99" s="140">
        <f t="shared" si="24"/>
        <v>2712</v>
      </c>
      <c r="J99" s="140">
        <f t="shared" si="24"/>
        <v>66737</v>
      </c>
      <c r="K99" s="140">
        <f t="shared" si="25"/>
        <v>0</v>
      </c>
      <c r="L99" s="140">
        <f t="shared" si="25"/>
        <v>66737</v>
      </c>
    </row>
    <row r="100" spans="1:12" ht="17.25" customHeight="1">
      <c r="A100" s="307">
        <v>3</v>
      </c>
      <c r="B100" s="125" t="s">
        <v>13</v>
      </c>
      <c r="C100" s="347" t="s">
        <v>506</v>
      </c>
      <c r="D100" s="379">
        <f t="shared" si="22"/>
        <v>17239</v>
      </c>
      <c r="E100" s="379">
        <f t="shared" si="22"/>
        <v>554</v>
      </c>
      <c r="F100" s="379">
        <f t="shared" si="22"/>
        <v>17793</v>
      </c>
      <c r="G100" s="379">
        <f t="shared" si="23"/>
        <v>460</v>
      </c>
      <c r="H100" s="379">
        <f t="shared" si="23"/>
        <v>18253</v>
      </c>
      <c r="I100" s="379">
        <f t="shared" si="24"/>
        <v>239</v>
      </c>
      <c r="J100" s="379">
        <f t="shared" si="24"/>
        <v>18492</v>
      </c>
      <c r="K100" s="379">
        <f t="shared" si="25"/>
        <v>0</v>
      </c>
      <c r="L100" s="379">
        <f t="shared" si="25"/>
        <v>18492</v>
      </c>
    </row>
    <row r="101" spans="1:12" ht="17.25" customHeight="1">
      <c r="A101" s="131">
        <v>4</v>
      </c>
      <c r="B101" s="125" t="s">
        <v>52</v>
      </c>
      <c r="C101" s="347" t="s">
        <v>384</v>
      </c>
      <c r="D101" s="379">
        <f t="shared" si="22"/>
        <v>110325</v>
      </c>
      <c r="E101" s="379">
        <f t="shared" si="22"/>
        <v>290</v>
      </c>
      <c r="F101" s="379">
        <f t="shared" si="22"/>
        <v>110615</v>
      </c>
      <c r="G101" s="379">
        <f t="shared" si="23"/>
        <v>-450</v>
      </c>
      <c r="H101" s="379">
        <f t="shared" si="23"/>
        <v>110165</v>
      </c>
      <c r="I101" s="379">
        <f t="shared" si="24"/>
        <v>3803</v>
      </c>
      <c r="J101" s="379">
        <f t="shared" si="24"/>
        <v>113968</v>
      </c>
      <c r="K101" s="379">
        <f t="shared" si="25"/>
        <v>0</v>
      </c>
      <c r="L101" s="379">
        <f t="shared" si="25"/>
        <v>113968</v>
      </c>
    </row>
    <row r="102" spans="1:12" ht="17.25" customHeight="1">
      <c r="A102" s="307">
        <v>5</v>
      </c>
      <c r="B102" s="125" t="s">
        <v>53</v>
      </c>
      <c r="C102" s="347" t="s">
        <v>385</v>
      </c>
      <c r="D102" s="379">
        <f t="shared" si="22"/>
        <v>200</v>
      </c>
      <c r="E102" s="379">
        <f t="shared" si="22"/>
        <v>0</v>
      </c>
      <c r="F102" s="379">
        <f t="shared" si="22"/>
        <v>200</v>
      </c>
      <c r="G102" s="379">
        <f t="shared" si="23"/>
        <v>0</v>
      </c>
      <c r="H102" s="379">
        <f t="shared" si="23"/>
        <v>200</v>
      </c>
      <c r="I102" s="379">
        <f t="shared" si="24"/>
        <v>0</v>
      </c>
      <c r="J102" s="379">
        <f t="shared" si="24"/>
        <v>200</v>
      </c>
      <c r="K102" s="379">
        <f t="shared" si="25"/>
        <v>0</v>
      </c>
      <c r="L102" s="379">
        <f t="shared" si="25"/>
        <v>200</v>
      </c>
    </row>
    <row r="103" spans="1:12" ht="17.25" customHeight="1">
      <c r="A103" s="131">
        <v>6</v>
      </c>
      <c r="B103" s="125" t="s">
        <v>54</v>
      </c>
      <c r="C103" s="347" t="s">
        <v>56</v>
      </c>
      <c r="D103" s="379">
        <f t="shared" si="22"/>
        <v>44230</v>
      </c>
      <c r="E103" s="379">
        <f t="shared" si="22"/>
        <v>0</v>
      </c>
      <c r="F103" s="379">
        <f t="shared" si="22"/>
        <v>44230</v>
      </c>
      <c r="G103" s="379">
        <f t="shared" si="23"/>
        <v>0</v>
      </c>
      <c r="H103" s="379">
        <f t="shared" si="23"/>
        <v>44230</v>
      </c>
      <c r="I103" s="379">
        <f t="shared" si="24"/>
        <v>0</v>
      </c>
      <c r="J103" s="379">
        <f t="shared" si="24"/>
        <v>44230</v>
      </c>
      <c r="K103" s="379">
        <f t="shared" si="25"/>
        <v>0</v>
      </c>
      <c r="L103" s="379">
        <f t="shared" si="25"/>
        <v>44230</v>
      </c>
    </row>
    <row r="104" spans="1:12" ht="17.25" customHeight="1">
      <c r="A104" s="307">
        <v>7</v>
      </c>
      <c r="B104" s="125" t="s">
        <v>55</v>
      </c>
      <c r="C104" s="347" t="s">
        <v>58</v>
      </c>
      <c r="D104" s="379">
        <f t="shared" si="22"/>
        <v>2880</v>
      </c>
      <c r="E104" s="379">
        <f t="shared" si="22"/>
        <v>0</v>
      </c>
      <c r="F104" s="379">
        <f t="shared" si="22"/>
        <v>2880</v>
      </c>
      <c r="G104" s="379">
        <f t="shared" si="23"/>
        <v>0</v>
      </c>
      <c r="H104" s="379">
        <f t="shared" si="23"/>
        <v>2880</v>
      </c>
      <c r="I104" s="379">
        <f t="shared" si="24"/>
        <v>0</v>
      </c>
      <c r="J104" s="379">
        <f t="shared" si="24"/>
        <v>2880</v>
      </c>
      <c r="K104" s="379">
        <f t="shared" si="25"/>
        <v>0</v>
      </c>
      <c r="L104" s="379">
        <f t="shared" si="25"/>
        <v>2880</v>
      </c>
    </row>
    <row r="105" spans="1:12" ht="17.25" customHeight="1">
      <c r="A105" s="131">
        <v>8</v>
      </c>
      <c r="B105" s="125" t="s">
        <v>57</v>
      </c>
      <c r="C105" s="347" t="s">
        <v>507</v>
      </c>
      <c r="D105" s="379">
        <f t="shared" si="22"/>
        <v>26788</v>
      </c>
      <c r="E105" s="379">
        <f t="shared" si="22"/>
        <v>278</v>
      </c>
      <c r="F105" s="379">
        <f t="shared" si="22"/>
        <v>27066</v>
      </c>
      <c r="G105" s="379">
        <f t="shared" si="23"/>
        <v>1148</v>
      </c>
      <c r="H105" s="379">
        <f t="shared" si="23"/>
        <v>28214</v>
      </c>
      <c r="I105" s="379">
        <f t="shared" si="24"/>
        <v>2134</v>
      </c>
      <c r="J105" s="379">
        <f t="shared" si="24"/>
        <v>30348</v>
      </c>
      <c r="K105" s="379">
        <f t="shared" si="25"/>
        <v>0</v>
      </c>
      <c r="L105" s="379">
        <f t="shared" si="25"/>
        <v>30348</v>
      </c>
    </row>
    <row r="106" spans="1:12" ht="17.25" customHeight="1">
      <c r="A106" s="307">
        <v>9</v>
      </c>
      <c r="B106" s="125" t="s">
        <v>59</v>
      </c>
      <c r="C106" s="347" t="s">
        <v>61</v>
      </c>
      <c r="D106" s="379">
        <f t="shared" si="22"/>
        <v>150</v>
      </c>
      <c r="E106" s="379">
        <f t="shared" si="22"/>
        <v>0</v>
      </c>
      <c r="F106" s="379">
        <f t="shared" si="22"/>
        <v>150</v>
      </c>
      <c r="G106" s="379">
        <f t="shared" si="23"/>
        <v>0</v>
      </c>
      <c r="H106" s="379">
        <f t="shared" si="23"/>
        <v>150</v>
      </c>
      <c r="I106" s="379">
        <f t="shared" si="24"/>
        <v>0</v>
      </c>
      <c r="J106" s="379">
        <f t="shared" si="24"/>
        <v>150</v>
      </c>
      <c r="K106" s="379">
        <f t="shared" si="25"/>
        <v>0</v>
      </c>
      <c r="L106" s="379">
        <f t="shared" si="25"/>
        <v>150</v>
      </c>
    </row>
    <row r="107" spans="1:12" ht="17.25" customHeight="1">
      <c r="A107" s="307">
        <v>10</v>
      </c>
      <c r="B107" s="125" t="s">
        <v>60</v>
      </c>
      <c r="C107" s="347" t="s">
        <v>508</v>
      </c>
      <c r="D107" s="379">
        <f t="shared" si="22"/>
        <v>0</v>
      </c>
      <c r="E107" s="379">
        <f t="shared" si="22"/>
        <v>0</v>
      </c>
      <c r="F107" s="379">
        <f t="shared" si="22"/>
        <v>0</v>
      </c>
      <c r="G107" s="379">
        <f t="shared" si="23"/>
        <v>0</v>
      </c>
      <c r="H107" s="379">
        <f t="shared" si="23"/>
        <v>0</v>
      </c>
      <c r="I107" s="379">
        <f t="shared" si="24"/>
        <v>0</v>
      </c>
      <c r="J107" s="379">
        <f t="shared" si="24"/>
        <v>0</v>
      </c>
      <c r="K107" s="379">
        <f t="shared" si="25"/>
        <v>0</v>
      </c>
      <c r="L107" s="379">
        <f t="shared" si="25"/>
        <v>0</v>
      </c>
    </row>
    <row r="108" spans="1:12" ht="17.25" customHeight="1">
      <c r="A108" s="307">
        <v>11</v>
      </c>
      <c r="B108" s="125" t="s">
        <v>62</v>
      </c>
      <c r="C108" s="347" t="s">
        <v>509</v>
      </c>
      <c r="D108" s="379">
        <f t="shared" si="22"/>
        <v>0</v>
      </c>
      <c r="E108" s="379">
        <f t="shared" si="22"/>
        <v>0</v>
      </c>
      <c r="F108" s="379">
        <f t="shared" si="22"/>
        <v>0</v>
      </c>
      <c r="G108" s="379">
        <f t="shared" si="23"/>
        <v>0</v>
      </c>
      <c r="H108" s="379">
        <f t="shared" si="23"/>
        <v>0</v>
      </c>
      <c r="I108" s="379">
        <f t="shared" si="24"/>
        <v>0</v>
      </c>
      <c r="J108" s="379">
        <f t="shared" si="24"/>
        <v>0</v>
      </c>
      <c r="K108" s="379">
        <f t="shared" si="25"/>
        <v>0</v>
      </c>
      <c r="L108" s="379">
        <f t="shared" si="25"/>
        <v>0</v>
      </c>
    </row>
    <row r="109" spans="1:12" ht="17.25" customHeight="1">
      <c r="A109" s="307">
        <v>12</v>
      </c>
      <c r="B109" s="125" t="s">
        <v>64</v>
      </c>
      <c r="C109" s="347" t="s">
        <v>386</v>
      </c>
      <c r="D109" s="379">
        <f t="shared" si="22"/>
        <v>5000</v>
      </c>
      <c r="E109" s="379">
        <f t="shared" si="22"/>
        <v>0</v>
      </c>
      <c r="F109" s="379">
        <f t="shared" si="22"/>
        <v>5000</v>
      </c>
      <c r="G109" s="379">
        <f t="shared" si="23"/>
        <v>21757</v>
      </c>
      <c r="H109" s="379">
        <f t="shared" si="23"/>
        <v>26757</v>
      </c>
      <c r="I109" s="379">
        <f t="shared" si="24"/>
        <v>6185</v>
      </c>
      <c r="J109" s="379">
        <f t="shared" si="24"/>
        <v>32942</v>
      </c>
      <c r="K109" s="379">
        <f t="shared" si="25"/>
        <v>4032</v>
      </c>
      <c r="L109" s="379">
        <f t="shared" si="25"/>
        <v>36974</v>
      </c>
    </row>
    <row r="110" spans="1:12" ht="17.25" customHeight="1">
      <c r="A110" s="307">
        <v>13</v>
      </c>
      <c r="B110" s="125" t="s">
        <v>511</v>
      </c>
      <c r="C110" s="347" t="s">
        <v>387</v>
      </c>
      <c r="D110" s="379">
        <f t="shared" si="22"/>
        <v>0</v>
      </c>
      <c r="E110" s="379">
        <f t="shared" si="22"/>
        <v>0</v>
      </c>
      <c r="F110" s="379">
        <f t="shared" si="22"/>
        <v>0</v>
      </c>
      <c r="G110" s="379">
        <f t="shared" si="23"/>
        <v>0</v>
      </c>
      <c r="H110" s="379">
        <f t="shared" si="23"/>
        <v>0</v>
      </c>
      <c r="I110" s="379">
        <f t="shared" si="24"/>
        <v>0</v>
      </c>
      <c r="J110" s="379">
        <f t="shared" si="24"/>
        <v>0</v>
      </c>
      <c r="K110" s="379">
        <f t="shared" si="25"/>
        <v>0</v>
      </c>
      <c r="L110" s="379">
        <f t="shared" si="25"/>
        <v>0</v>
      </c>
    </row>
    <row r="111" spans="1:12" ht="17.25" customHeight="1">
      <c r="A111" s="307">
        <v>14</v>
      </c>
      <c r="B111" s="125" t="s">
        <v>512</v>
      </c>
      <c r="C111" s="347" t="s">
        <v>72</v>
      </c>
      <c r="D111" s="379">
        <f t="shared" si="22"/>
        <v>5000</v>
      </c>
      <c r="E111" s="379">
        <f t="shared" si="22"/>
        <v>0</v>
      </c>
      <c r="F111" s="379">
        <f t="shared" si="22"/>
        <v>5000</v>
      </c>
      <c r="G111" s="379">
        <f t="shared" si="23"/>
        <v>21757</v>
      </c>
      <c r="H111" s="379">
        <f t="shared" si="23"/>
        <v>26757</v>
      </c>
      <c r="I111" s="379">
        <f t="shared" si="24"/>
        <v>6185</v>
      </c>
      <c r="J111" s="379">
        <f t="shared" si="24"/>
        <v>32942</v>
      </c>
      <c r="K111" s="379">
        <f t="shared" si="25"/>
        <v>4032</v>
      </c>
      <c r="L111" s="379">
        <f t="shared" si="25"/>
        <v>36974</v>
      </c>
    </row>
    <row r="112" spans="1:12" ht="17.25" customHeight="1" thickBot="1">
      <c r="A112" s="292">
        <v>15</v>
      </c>
      <c r="B112" s="132" t="s">
        <v>510</v>
      </c>
      <c r="C112" s="364" t="s">
        <v>388</v>
      </c>
      <c r="D112" s="653">
        <f t="shared" si="22"/>
        <v>0</v>
      </c>
      <c r="E112" s="653">
        <f t="shared" si="22"/>
        <v>0</v>
      </c>
      <c r="F112" s="653">
        <f t="shared" si="22"/>
        <v>0</v>
      </c>
      <c r="G112" s="653">
        <f t="shared" si="23"/>
        <v>0</v>
      </c>
      <c r="H112" s="653">
        <f t="shared" si="23"/>
        <v>0</v>
      </c>
      <c r="I112" s="653">
        <f t="shared" si="24"/>
        <v>0</v>
      </c>
      <c r="J112" s="653">
        <f t="shared" si="24"/>
        <v>0</v>
      </c>
      <c r="K112" s="653">
        <f t="shared" si="25"/>
        <v>0</v>
      </c>
      <c r="L112" s="653">
        <f t="shared" si="25"/>
        <v>0</v>
      </c>
    </row>
    <row r="113" spans="1:12" ht="17.25" customHeight="1" thickBot="1">
      <c r="A113" s="121">
        <v>16</v>
      </c>
      <c r="B113" s="122" t="s">
        <v>35</v>
      </c>
      <c r="C113" s="345" t="s">
        <v>63</v>
      </c>
      <c r="D113" s="141">
        <f t="shared" si="22"/>
        <v>15251</v>
      </c>
      <c r="E113" s="141">
        <f t="shared" si="22"/>
        <v>0</v>
      </c>
      <c r="F113" s="141">
        <f t="shared" si="22"/>
        <v>15251</v>
      </c>
      <c r="G113" s="141">
        <f t="shared" si="23"/>
        <v>8606</v>
      </c>
      <c r="H113" s="141">
        <f t="shared" si="23"/>
        <v>23857</v>
      </c>
      <c r="I113" s="141">
        <f t="shared" si="24"/>
        <v>0</v>
      </c>
      <c r="J113" s="141">
        <f t="shared" si="24"/>
        <v>23857</v>
      </c>
      <c r="K113" s="141">
        <f t="shared" si="25"/>
        <v>0</v>
      </c>
      <c r="L113" s="141">
        <f t="shared" si="25"/>
        <v>23857</v>
      </c>
    </row>
    <row r="114" spans="1:12" ht="17.25" customHeight="1">
      <c r="A114" s="131">
        <v>17</v>
      </c>
      <c r="B114" s="135" t="s">
        <v>6</v>
      </c>
      <c r="C114" s="363" t="s">
        <v>389</v>
      </c>
      <c r="D114" s="140">
        <f t="shared" si="22"/>
        <v>3678</v>
      </c>
      <c r="E114" s="140">
        <f t="shared" si="22"/>
        <v>0</v>
      </c>
      <c r="F114" s="140">
        <f t="shared" si="22"/>
        <v>3678</v>
      </c>
      <c r="G114" s="140">
        <f t="shared" si="23"/>
        <v>0</v>
      </c>
      <c r="H114" s="140">
        <f t="shared" si="23"/>
        <v>3678</v>
      </c>
      <c r="I114" s="140">
        <f t="shared" si="24"/>
        <v>2155</v>
      </c>
      <c r="J114" s="140">
        <f t="shared" si="24"/>
        <v>5833</v>
      </c>
      <c r="K114" s="140">
        <f t="shared" si="25"/>
        <v>0</v>
      </c>
      <c r="L114" s="140">
        <f t="shared" si="25"/>
        <v>5833</v>
      </c>
    </row>
    <row r="115" spans="1:12" ht="17.25" customHeight="1">
      <c r="A115" s="307">
        <v>18</v>
      </c>
      <c r="B115" s="125" t="s">
        <v>13</v>
      </c>
      <c r="C115" s="347" t="s">
        <v>390</v>
      </c>
      <c r="D115" s="379">
        <f t="shared" si="22"/>
        <v>2873</v>
      </c>
      <c r="E115" s="379">
        <f t="shared" si="22"/>
        <v>0</v>
      </c>
      <c r="F115" s="379">
        <f t="shared" si="22"/>
        <v>2873</v>
      </c>
      <c r="G115" s="379">
        <f t="shared" si="23"/>
        <v>3606</v>
      </c>
      <c r="H115" s="379">
        <f t="shared" si="23"/>
        <v>6479</v>
      </c>
      <c r="I115" s="379">
        <f t="shared" si="24"/>
        <v>4340</v>
      </c>
      <c r="J115" s="379">
        <f t="shared" si="24"/>
        <v>10819</v>
      </c>
      <c r="K115" s="379">
        <f t="shared" si="25"/>
        <v>0</v>
      </c>
      <c r="L115" s="379">
        <f t="shared" si="25"/>
        <v>10819</v>
      </c>
    </row>
    <row r="116" spans="1:12" ht="17.25" customHeight="1">
      <c r="A116" s="307">
        <v>19</v>
      </c>
      <c r="B116" s="135" t="s">
        <v>52</v>
      </c>
      <c r="C116" s="363" t="s">
        <v>513</v>
      </c>
      <c r="D116" s="379">
        <f t="shared" si="22"/>
        <v>0</v>
      </c>
      <c r="E116" s="379">
        <f t="shared" si="22"/>
        <v>0</v>
      </c>
      <c r="F116" s="379">
        <f t="shared" si="22"/>
        <v>0</v>
      </c>
      <c r="G116" s="379">
        <f t="shared" si="23"/>
        <v>0</v>
      </c>
      <c r="H116" s="379">
        <f t="shared" si="23"/>
        <v>0</v>
      </c>
      <c r="I116" s="379">
        <f t="shared" si="24"/>
        <v>0</v>
      </c>
      <c r="J116" s="379">
        <f t="shared" si="24"/>
        <v>0</v>
      </c>
      <c r="K116" s="379">
        <f t="shared" si="25"/>
        <v>0</v>
      </c>
      <c r="L116" s="379">
        <f t="shared" si="25"/>
        <v>0</v>
      </c>
    </row>
    <row r="117" spans="1:12" ht="17.25" customHeight="1">
      <c r="A117" s="307">
        <v>20</v>
      </c>
      <c r="B117" s="135" t="s">
        <v>53</v>
      </c>
      <c r="C117" s="363" t="s">
        <v>391</v>
      </c>
      <c r="D117" s="379">
        <f t="shared" si="22"/>
        <v>0</v>
      </c>
      <c r="E117" s="379">
        <f t="shared" si="22"/>
        <v>0</v>
      </c>
      <c r="F117" s="379">
        <f t="shared" si="22"/>
        <v>0</v>
      </c>
      <c r="G117" s="379">
        <f t="shared" si="23"/>
        <v>0</v>
      </c>
      <c r="H117" s="379">
        <f t="shared" si="23"/>
        <v>0</v>
      </c>
      <c r="I117" s="379">
        <f t="shared" si="24"/>
        <v>0</v>
      </c>
      <c r="J117" s="379">
        <f t="shared" si="24"/>
        <v>0</v>
      </c>
      <c r="K117" s="379">
        <f t="shared" si="25"/>
        <v>0</v>
      </c>
      <c r="L117" s="379">
        <f t="shared" si="25"/>
        <v>0</v>
      </c>
    </row>
    <row r="118" spans="1:12" ht="17.25" customHeight="1">
      <c r="A118" s="307">
        <v>21</v>
      </c>
      <c r="B118" s="135" t="s">
        <v>54</v>
      </c>
      <c r="C118" s="366" t="s">
        <v>392</v>
      </c>
      <c r="D118" s="379">
        <f aca="true" t="shared" si="26" ref="D118:F137">D261+D407</f>
        <v>0</v>
      </c>
      <c r="E118" s="379">
        <f t="shared" si="26"/>
        <v>0</v>
      </c>
      <c r="F118" s="379">
        <f t="shared" si="26"/>
        <v>0</v>
      </c>
      <c r="G118" s="379">
        <f aca="true" t="shared" si="27" ref="G118:H137">G261+G407</f>
        <v>0</v>
      </c>
      <c r="H118" s="379">
        <f t="shared" si="27"/>
        <v>0</v>
      </c>
      <c r="I118" s="379">
        <f aca="true" t="shared" si="28" ref="I118:J137">I261+I407</f>
        <v>0</v>
      </c>
      <c r="J118" s="379">
        <f t="shared" si="28"/>
        <v>0</v>
      </c>
      <c r="K118" s="379">
        <f aca="true" t="shared" si="29" ref="K118:L137">K261+K407</f>
        <v>0</v>
      </c>
      <c r="L118" s="379">
        <f t="shared" si="29"/>
        <v>0</v>
      </c>
    </row>
    <row r="119" spans="1:12" ht="17.25" customHeight="1">
      <c r="A119" s="307">
        <v>22</v>
      </c>
      <c r="B119" s="135" t="s">
        <v>55</v>
      </c>
      <c r="C119" s="348" t="s">
        <v>69</v>
      </c>
      <c r="D119" s="379">
        <f t="shared" si="26"/>
        <v>400</v>
      </c>
      <c r="E119" s="379">
        <f t="shared" si="26"/>
        <v>0</v>
      </c>
      <c r="F119" s="379">
        <f t="shared" si="26"/>
        <v>400</v>
      </c>
      <c r="G119" s="379">
        <f t="shared" si="27"/>
        <v>0</v>
      </c>
      <c r="H119" s="379">
        <f t="shared" si="27"/>
        <v>400</v>
      </c>
      <c r="I119" s="379">
        <f t="shared" si="28"/>
        <v>-400</v>
      </c>
      <c r="J119" s="379">
        <f t="shared" si="28"/>
        <v>0</v>
      </c>
      <c r="K119" s="379">
        <f t="shared" si="29"/>
        <v>0</v>
      </c>
      <c r="L119" s="379">
        <f t="shared" si="29"/>
        <v>0</v>
      </c>
    </row>
    <row r="120" spans="1:14" ht="17.25" customHeight="1">
      <c r="A120" s="137">
        <v>23</v>
      </c>
      <c r="B120" s="125" t="s">
        <v>57</v>
      </c>
      <c r="C120" s="347" t="s">
        <v>67</v>
      </c>
      <c r="D120" s="379">
        <f t="shared" si="26"/>
        <v>3300</v>
      </c>
      <c r="E120" s="379">
        <f t="shared" si="26"/>
        <v>0</v>
      </c>
      <c r="F120" s="379">
        <f t="shared" si="26"/>
        <v>3300</v>
      </c>
      <c r="G120" s="379">
        <f t="shared" si="27"/>
        <v>0</v>
      </c>
      <c r="H120" s="379">
        <f t="shared" si="27"/>
        <v>3300</v>
      </c>
      <c r="I120" s="379">
        <f t="shared" si="28"/>
        <v>-3300</v>
      </c>
      <c r="J120" s="379">
        <f t="shared" si="28"/>
        <v>0</v>
      </c>
      <c r="K120" s="379">
        <f t="shared" si="29"/>
        <v>0</v>
      </c>
      <c r="L120" s="379">
        <f t="shared" si="29"/>
        <v>0</v>
      </c>
      <c r="N120" s="117" t="s">
        <v>515</v>
      </c>
    </row>
    <row r="121" spans="1:12" ht="17.25" customHeight="1">
      <c r="A121" s="137">
        <v>24</v>
      </c>
      <c r="B121" s="125" t="s">
        <v>59</v>
      </c>
      <c r="C121" s="347" t="s">
        <v>514</v>
      </c>
      <c r="D121" s="379">
        <f t="shared" si="26"/>
        <v>0</v>
      </c>
      <c r="E121" s="379">
        <f t="shared" si="26"/>
        <v>0</v>
      </c>
      <c r="F121" s="379">
        <f t="shared" si="26"/>
        <v>0</v>
      </c>
      <c r="G121" s="379">
        <f t="shared" si="27"/>
        <v>0</v>
      </c>
      <c r="H121" s="379">
        <f t="shared" si="27"/>
        <v>0</v>
      </c>
      <c r="I121" s="379">
        <f t="shared" si="28"/>
        <v>0</v>
      </c>
      <c r="J121" s="379">
        <f t="shared" si="28"/>
        <v>0</v>
      </c>
      <c r="K121" s="379">
        <f t="shared" si="29"/>
        <v>0</v>
      </c>
      <c r="L121" s="379">
        <f t="shared" si="29"/>
        <v>0</v>
      </c>
    </row>
    <row r="122" spans="1:12" ht="17.25" customHeight="1">
      <c r="A122" s="137">
        <v>25</v>
      </c>
      <c r="B122" s="125" t="s">
        <v>60</v>
      </c>
      <c r="C122" s="347" t="s">
        <v>516</v>
      </c>
      <c r="D122" s="379">
        <f t="shared" si="26"/>
        <v>0</v>
      </c>
      <c r="E122" s="379">
        <f t="shared" si="26"/>
        <v>0</v>
      </c>
      <c r="F122" s="379">
        <f t="shared" si="26"/>
        <v>0</v>
      </c>
      <c r="G122" s="379">
        <f t="shared" si="27"/>
        <v>0</v>
      </c>
      <c r="H122" s="379">
        <f t="shared" si="27"/>
        <v>0</v>
      </c>
      <c r="I122" s="379">
        <f t="shared" si="28"/>
        <v>0</v>
      </c>
      <c r="J122" s="379">
        <f t="shared" si="28"/>
        <v>0</v>
      </c>
      <c r="K122" s="379">
        <f t="shared" si="29"/>
        <v>0</v>
      </c>
      <c r="L122" s="379">
        <f t="shared" si="29"/>
        <v>0</v>
      </c>
    </row>
    <row r="123" spans="1:12" ht="17.25" customHeight="1">
      <c r="A123" s="307">
        <v>26</v>
      </c>
      <c r="B123" s="125" t="s">
        <v>62</v>
      </c>
      <c r="C123" s="347" t="s">
        <v>393</v>
      </c>
      <c r="D123" s="379">
        <f t="shared" si="26"/>
        <v>5000</v>
      </c>
      <c r="E123" s="379">
        <f t="shared" si="26"/>
        <v>0</v>
      </c>
      <c r="F123" s="379">
        <f t="shared" si="26"/>
        <v>5000</v>
      </c>
      <c r="G123" s="379">
        <f t="shared" si="27"/>
        <v>5000</v>
      </c>
      <c r="H123" s="379">
        <f t="shared" si="27"/>
        <v>10000</v>
      </c>
      <c r="I123" s="379">
        <f t="shared" si="28"/>
        <v>-2795</v>
      </c>
      <c r="J123" s="379">
        <f t="shared" si="28"/>
        <v>7205</v>
      </c>
      <c r="K123" s="379">
        <f t="shared" si="29"/>
        <v>0</v>
      </c>
      <c r="L123" s="379">
        <f t="shared" si="29"/>
        <v>7205</v>
      </c>
    </row>
    <row r="124" spans="1:12" ht="17.25" customHeight="1">
      <c r="A124" s="307">
        <v>27</v>
      </c>
      <c r="B124" s="125" t="s">
        <v>511</v>
      </c>
      <c r="C124" s="347" t="s">
        <v>387</v>
      </c>
      <c r="D124" s="379">
        <f t="shared" si="26"/>
        <v>0</v>
      </c>
      <c r="E124" s="379">
        <f t="shared" si="26"/>
        <v>0</v>
      </c>
      <c r="F124" s="379">
        <f t="shared" si="26"/>
        <v>0</v>
      </c>
      <c r="G124" s="379">
        <f t="shared" si="27"/>
        <v>0</v>
      </c>
      <c r="H124" s="379">
        <f t="shared" si="27"/>
        <v>0</v>
      </c>
      <c r="I124" s="379">
        <f t="shared" si="28"/>
        <v>0</v>
      </c>
      <c r="J124" s="379">
        <f t="shared" si="28"/>
        <v>0</v>
      </c>
      <c r="K124" s="379">
        <f t="shared" si="29"/>
        <v>0</v>
      </c>
      <c r="L124" s="379">
        <f t="shared" si="29"/>
        <v>0</v>
      </c>
    </row>
    <row r="125" spans="1:12" ht="17.25" customHeight="1">
      <c r="A125" s="307">
        <v>28</v>
      </c>
      <c r="B125" s="125" t="s">
        <v>512</v>
      </c>
      <c r="C125" s="347" t="s">
        <v>72</v>
      </c>
      <c r="D125" s="379">
        <f t="shared" si="26"/>
        <v>5000</v>
      </c>
      <c r="E125" s="379">
        <f t="shared" si="26"/>
        <v>0</v>
      </c>
      <c r="F125" s="379">
        <f t="shared" si="26"/>
        <v>5000</v>
      </c>
      <c r="G125" s="379">
        <f t="shared" si="27"/>
        <v>5000</v>
      </c>
      <c r="H125" s="379">
        <f t="shared" si="27"/>
        <v>10000</v>
      </c>
      <c r="I125" s="379">
        <f t="shared" si="28"/>
        <v>-2795</v>
      </c>
      <c r="J125" s="379">
        <f t="shared" si="28"/>
        <v>7205</v>
      </c>
      <c r="K125" s="379">
        <f t="shared" si="29"/>
        <v>0</v>
      </c>
      <c r="L125" s="379">
        <f t="shared" si="29"/>
        <v>7205</v>
      </c>
    </row>
    <row r="126" spans="1:14" ht="17.25" customHeight="1" thickBot="1">
      <c r="A126" s="292">
        <v>29</v>
      </c>
      <c r="B126" s="132" t="s">
        <v>510</v>
      </c>
      <c r="C126" s="364" t="s">
        <v>388</v>
      </c>
      <c r="D126" s="653">
        <f t="shared" si="26"/>
        <v>0</v>
      </c>
      <c r="E126" s="653">
        <f t="shared" si="26"/>
        <v>0</v>
      </c>
      <c r="F126" s="653">
        <f t="shared" si="26"/>
        <v>0</v>
      </c>
      <c r="G126" s="653">
        <f t="shared" si="27"/>
        <v>0</v>
      </c>
      <c r="H126" s="653">
        <f t="shared" si="27"/>
        <v>0</v>
      </c>
      <c r="I126" s="653">
        <f t="shared" si="28"/>
        <v>0</v>
      </c>
      <c r="J126" s="653">
        <f t="shared" si="28"/>
        <v>0</v>
      </c>
      <c r="K126" s="653">
        <f t="shared" si="29"/>
        <v>0</v>
      </c>
      <c r="L126" s="653">
        <f t="shared" si="29"/>
        <v>0</v>
      </c>
      <c r="N126" s="134"/>
    </row>
    <row r="127" spans="1:14" ht="17.25" customHeight="1" thickBot="1">
      <c r="A127" s="304">
        <v>30</v>
      </c>
      <c r="B127" s="323" t="s">
        <v>404</v>
      </c>
      <c r="C127" s="304" t="s">
        <v>394</v>
      </c>
      <c r="D127" s="141">
        <f t="shared" si="26"/>
        <v>281058</v>
      </c>
      <c r="E127" s="141">
        <f t="shared" si="26"/>
        <v>3575</v>
      </c>
      <c r="F127" s="141">
        <f t="shared" si="26"/>
        <v>284633</v>
      </c>
      <c r="G127" s="141">
        <f t="shared" si="27"/>
        <v>34098</v>
      </c>
      <c r="H127" s="141">
        <f t="shared" si="27"/>
        <v>318731</v>
      </c>
      <c r="I127" s="141">
        <f t="shared" si="28"/>
        <v>15073</v>
      </c>
      <c r="J127" s="141">
        <f t="shared" si="28"/>
        <v>333804</v>
      </c>
      <c r="K127" s="141">
        <f t="shared" si="29"/>
        <v>4032</v>
      </c>
      <c r="L127" s="141">
        <f t="shared" si="29"/>
        <v>337836</v>
      </c>
      <c r="N127" s="134"/>
    </row>
    <row r="128" spans="1:12" s="124" customFormat="1" ht="30" customHeight="1" thickBot="1">
      <c r="A128" s="121">
        <v>31</v>
      </c>
      <c r="B128" s="122" t="s">
        <v>405</v>
      </c>
      <c r="C128" s="365" t="s">
        <v>395</v>
      </c>
      <c r="D128" s="141">
        <f t="shared" si="26"/>
        <v>0</v>
      </c>
      <c r="E128" s="141">
        <f t="shared" si="26"/>
        <v>0</v>
      </c>
      <c r="F128" s="141">
        <f t="shared" si="26"/>
        <v>0</v>
      </c>
      <c r="G128" s="141">
        <f t="shared" si="27"/>
        <v>0</v>
      </c>
      <c r="H128" s="141">
        <f t="shared" si="27"/>
        <v>0</v>
      </c>
      <c r="I128" s="141">
        <f t="shared" si="28"/>
        <v>0</v>
      </c>
      <c r="J128" s="141">
        <f t="shared" si="28"/>
        <v>0</v>
      </c>
      <c r="K128" s="141">
        <f t="shared" si="29"/>
        <v>0</v>
      </c>
      <c r="L128" s="141">
        <f t="shared" si="29"/>
        <v>0</v>
      </c>
    </row>
    <row r="129" spans="1:12" s="124" customFormat="1" ht="17.25" customHeight="1" thickBot="1">
      <c r="A129" s="121">
        <v>32</v>
      </c>
      <c r="B129" s="122" t="s">
        <v>4</v>
      </c>
      <c r="C129" s="345" t="s">
        <v>297</v>
      </c>
      <c r="D129" s="141">
        <f t="shared" si="26"/>
        <v>0</v>
      </c>
      <c r="E129" s="141">
        <f t="shared" si="26"/>
        <v>0</v>
      </c>
      <c r="F129" s="141">
        <f t="shared" si="26"/>
        <v>0</v>
      </c>
      <c r="G129" s="141">
        <f t="shared" si="27"/>
        <v>0</v>
      </c>
      <c r="H129" s="141">
        <f t="shared" si="27"/>
        <v>0</v>
      </c>
      <c r="I129" s="141">
        <f t="shared" si="28"/>
        <v>0</v>
      </c>
      <c r="J129" s="141">
        <f t="shared" si="28"/>
        <v>0</v>
      </c>
      <c r="K129" s="141">
        <f t="shared" si="29"/>
        <v>0</v>
      </c>
      <c r="L129" s="141">
        <f t="shared" si="29"/>
        <v>0</v>
      </c>
    </row>
    <row r="130" spans="1:12" ht="17.25" customHeight="1">
      <c r="A130" s="309">
        <v>33</v>
      </c>
      <c r="B130" s="220" t="s">
        <v>6</v>
      </c>
      <c r="C130" s="371" t="s">
        <v>298</v>
      </c>
      <c r="D130" s="140">
        <f t="shared" si="26"/>
        <v>0</v>
      </c>
      <c r="E130" s="140">
        <f t="shared" si="26"/>
        <v>0</v>
      </c>
      <c r="F130" s="140">
        <f t="shared" si="26"/>
        <v>0</v>
      </c>
      <c r="G130" s="140">
        <f t="shared" si="27"/>
        <v>0</v>
      </c>
      <c r="H130" s="140">
        <f t="shared" si="27"/>
        <v>0</v>
      </c>
      <c r="I130" s="140">
        <f t="shared" si="28"/>
        <v>0</v>
      </c>
      <c r="J130" s="140">
        <f t="shared" si="28"/>
        <v>0</v>
      </c>
      <c r="K130" s="140">
        <f t="shared" si="29"/>
        <v>0</v>
      </c>
      <c r="L130" s="140">
        <f t="shared" si="29"/>
        <v>0</v>
      </c>
    </row>
    <row r="131" spans="1:12" ht="17.25" customHeight="1" thickBot="1">
      <c r="A131" s="292">
        <v>34</v>
      </c>
      <c r="B131" s="132" t="s">
        <v>13</v>
      </c>
      <c r="C131" s="364" t="s">
        <v>299</v>
      </c>
      <c r="D131" s="653">
        <f t="shared" si="26"/>
        <v>0</v>
      </c>
      <c r="E131" s="653">
        <f t="shared" si="26"/>
        <v>0</v>
      </c>
      <c r="F131" s="653">
        <f t="shared" si="26"/>
        <v>0</v>
      </c>
      <c r="G131" s="653">
        <f t="shared" si="27"/>
        <v>0</v>
      </c>
      <c r="H131" s="653">
        <f t="shared" si="27"/>
        <v>0</v>
      </c>
      <c r="I131" s="653">
        <f t="shared" si="28"/>
        <v>0</v>
      </c>
      <c r="J131" s="653">
        <f t="shared" si="28"/>
        <v>0</v>
      </c>
      <c r="K131" s="653">
        <f t="shared" si="29"/>
        <v>0</v>
      </c>
      <c r="L131" s="653">
        <f t="shared" si="29"/>
        <v>0</v>
      </c>
    </row>
    <row r="132" spans="1:12" ht="17.25" customHeight="1" thickBot="1">
      <c r="A132" s="121">
        <v>35</v>
      </c>
      <c r="B132" s="122" t="s">
        <v>35</v>
      </c>
      <c r="C132" s="345" t="s">
        <v>403</v>
      </c>
      <c r="D132" s="141">
        <f t="shared" si="26"/>
        <v>0</v>
      </c>
      <c r="E132" s="141">
        <f t="shared" si="26"/>
        <v>0</v>
      </c>
      <c r="F132" s="141">
        <f t="shared" si="26"/>
        <v>0</v>
      </c>
      <c r="G132" s="141">
        <f t="shared" si="27"/>
        <v>0</v>
      </c>
      <c r="H132" s="141">
        <f t="shared" si="27"/>
        <v>0</v>
      </c>
      <c r="I132" s="141">
        <f t="shared" si="28"/>
        <v>0</v>
      </c>
      <c r="J132" s="141">
        <f t="shared" si="28"/>
        <v>0</v>
      </c>
      <c r="K132" s="141">
        <f t="shared" si="29"/>
        <v>0</v>
      </c>
      <c r="L132" s="141">
        <f t="shared" si="29"/>
        <v>0</v>
      </c>
    </row>
    <row r="133" spans="1:12" s="124" customFormat="1" ht="17.25" customHeight="1">
      <c r="A133" s="314">
        <v>36</v>
      </c>
      <c r="B133" s="222" t="s">
        <v>6</v>
      </c>
      <c r="C133" s="346" t="s">
        <v>295</v>
      </c>
      <c r="D133" s="654">
        <f t="shared" si="26"/>
        <v>0</v>
      </c>
      <c r="E133" s="654">
        <f t="shared" si="26"/>
        <v>0</v>
      </c>
      <c r="F133" s="654">
        <f t="shared" si="26"/>
        <v>0</v>
      </c>
      <c r="G133" s="654">
        <f t="shared" si="27"/>
        <v>0</v>
      </c>
      <c r="H133" s="654">
        <f t="shared" si="27"/>
        <v>0</v>
      </c>
      <c r="I133" s="654">
        <f t="shared" si="28"/>
        <v>0</v>
      </c>
      <c r="J133" s="654">
        <f t="shared" si="28"/>
        <v>0</v>
      </c>
      <c r="K133" s="654">
        <f t="shared" si="29"/>
        <v>0</v>
      </c>
      <c r="L133" s="654">
        <f t="shared" si="29"/>
        <v>0</v>
      </c>
    </row>
    <row r="134" spans="1:12" ht="17.25" customHeight="1">
      <c r="A134" s="307">
        <v>37</v>
      </c>
      <c r="B134" s="125" t="s">
        <v>7</v>
      </c>
      <c r="C134" s="347" t="s">
        <v>396</v>
      </c>
      <c r="D134" s="379">
        <f t="shared" si="26"/>
        <v>0</v>
      </c>
      <c r="E134" s="379">
        <f t="shared" si="26"/>
        <v>0</v>
      </c>
      <c r="F134" s="379">
        <f t="shared" si="26"/>
        <v>0</v>
      </c>
      <c r="G134" s="379">
        <f t="shared" si="27"/>
        <v>0</v>
      </c>
      <c r="H134" s="379">
        <f t="shared" si="27"/>
        <v>0</v>
      </c>
      <c r="I134" s="379">
        <f t="shared" si="28"/>
        <v>0</v>
      </c>
      <c r="J134" s="379">
        <f t="shared" si="28"/>
        <v>0</v>
      </c>
      <c r="K134" s="379">
        <f t="shared" si="29"/>
        <v>0</v>
      </c>
      <c r="L134" s="379">
        <f t="shared" si="29"/>
        <v>0</v>
      </c>
    </row>
    <row r="135" spans="1:12" ht="17.25" customHeight="1">
      <c r="A135" s="307">
        <v>38</v>
      </c>
      <c r="B135" s="125" t="s">
        <v>8</v>
      </c>
      <c r="C135" s="347" t="s">
        <v>397</v>
      </c>
      <c r="D135" s="379">
        <f t="shared" si="26"/>
        <v>0</v>
      </c>
      <c r="E135" s="379">
        <f t="shared" si="26"/>
        <v>0</v>
      </c>
      <c r="F135" s="379">
        <f t="shared" si="26"/>
        <v>0</v>
      </c>
      <c r="G135" s="379">
        <f t="shared" si="27"/>
        <v>0</v>
      </c>
      <c r="H135" s="379">
        <f t="shared" si="27"/>
        <v>0</v>
      </c>
      <c r="I135" s="379">
        <f t="shared" si="28"/>
        <v>0</v>
      </c>
      <c r="J135" s="379">
        <f t="shared" si="28"/>
        <v>0</v>
      </c>
      <c r="K135" s="379">
        <f t="shared" si="29"/>
        <v>0</v>
      </c>
      <c r="L135" s="379">
        <f t="shared" si="29"/>
        <v>0</v>
      </c>
    </row>
    <row r="136" spans="1:12" s="124" customFormat="1" ht="17.25" customHeight="1">
      <c r="A136" s="127">
        <v>39</v>
      </c>
      <c r="B136" s="313" t="s">
        <v>13</v>
      </c>
      <c r="C136" s="372" t="s">
        <v>296</v>
      </c>
      <c r="D136" s="380">
        <f t="shared" si="26"/>
        <v>0</v>
      </c>
      <c r="E136" s="380">
        <f t="shared" si="26"/>
        <v>0</v>
      </c>
      <c r="F136" s="380">
        <f t="shared" si="26"/>
        <v>0</v>
      </c>
      <c r="G136" s="380">
        <f t="shared" si="27"/>
        <v>0</v>
      </c>
      <c r="H136" s="380">
        <f t="shared" si="27"/>
        <v>0</v>
      </c>
      <c r="I136" s="380">
        <f t="shared" si="28"/>
        <v>0</v>
      </c>
      <c r="J136" s="380">
        <f t="shared" si="28"/>
        <v>0</v>
      </c>
      <c r="K136" s="380">
        <f t="shared" si="29"/>
        <v>0</v>
      </c>
      <c r="L136" s="380">
        <f t="shared" si="29"/>
        <v>0</v>
      </c>
    </row>
    <row r="137" spans="1:12" ht="17.25" customHeight="1">
      <c r="A137" s="307">
        <v>40</v>
      </c>
      <c r="B137" s="125" t="s">
        <v>15</v>
      </c>
      <c r="C137" s="347" t="s">
        <v>396</v>
      </c>
      <c r="D137" s="379">
        <f t="shared" si="26"/>
        <v>0</v>
      </c>
      <c r="E137" s="379">
        <f t="shared" si="26"/>
        <v>0</v>
      </c>
      <c r="F137" s="379">
        <f t="shared" si="26"/>
        <v>0</v>
      </c>
      <c r="G137" s="379">
        <f t="shared" si="27"/>
        <v>0</v>
      </c>
      <c r="H137" s="379">
        <f t="shared" si="27"/>
        <v>0</v>
      </c>
      <c r="I137" s="379">
        <f t="shared" si="28"/>
        <v>0</v>
      </c>
      <c r="J137" s="379">
        <f t="shared" si="28"/>
        <v>0</v>
      </c>
      <c r="K137" s="379">
        <f t="shared" si="29"/>
        <v>0</v>
      </c>
      <c r="L137" s="379">
        <f t="shared" si="29"/>
        <v>0</v>
      </c>
    </row>
    <row r="138" spans="1:12" ht="17.25" customHeight="1" thickBot="1">
      <c r="A138" s="292">
        <v>41</v>
      </c>
      <c r="B138" s="125" t="s">
        <v>398</v>
      </c>
      <c r="C138" s="347" t="s">
        <v>397</v>
      </c>
      <c r="D138" s="653">
        <f aca="true" t="shared" si="30" ref="D138:F143">D281+D427</f>
        <v>0</v>
      </c>
      <c r="E138" s="653">
        <f t="shared" si="30"/>
        <v>0</v>
      </c>
      <c r="F138" s="653">
        <f t="shared" si="30"/>
        <v>0</v>
      </c>
      <c r="G138" s="653">
        <f aca="true" t="shared" si="31" ref="G138:H143">G281+G427</f>
        <v>0</v>
      </c>
      <c r="H138" s="653">
        <f t="shared" si="31"/>
        <v>0</v>
      </c>
      <c r="I138" s="653">
        <f aca="true" t="shared" si="32" ref="I138:J143">I281+I427</f>
        <v>0</v>
      </c>
      <c r="J138" s="653">
        <f t="shared" si="32"/>
        <v>0</v>
      </c>
      <c r="K138" s="653">
        <f aca="true" t="shared" si="33" ref="K138:L143">K281+K427</f>
        <v>0</v>
      </c>
      <c r="L138" s="653">
        <f t="shared" si="33"/>
        <v>0</v>
      </c>
    </row>
    <row r="139" spans="1:12" ht="17.25" customHeight="1" thickBot="1">
      <c r="A139" s="121">
        <v>42</v>
      </c>
      <c r="B139" s="122" t="s">
        <v>38</v>
      </c>
      <c r="C139" s="345" t="s">
        <v>399</v>
      </c>
      <c r="D139" s="141">
        <f t="shared" si="30"/>
        <v>0</v>
      </c>
      <c r="E139" s="141">
        <f t="shared" si="30"/>
        <v>0</v>
      </c>
      <c r="F139" s="141">
        <f t="shared" si="30"/>
        <v>0</v>
      </c>
      <c r="G139" s="141">
        <f t="shared" si="31"/>
        <v>0</v>
      </c>
      <c r="H139" s="141">
        <f t="shared" si="31"/>
        <v>0</v>
      </c>
      <c r="I139" s="141">
        <f t="shared" si="32"/>
        <v>0</v>
      </c>
      <c r="J139" s="141">
        <f t="shared" si="32"/>
        <v>0</v>
      </c>
      <c r="K139" s="141">
        <f t="shared" si="33"/>
        <v>0</v>
      </c>
      <c r="L139" s="141">
        <f t="shared" si="33"/>
        <v>0</v>
      </c>
    </row>
    <row r="140" spans="1:12" ht="17.25" customHeight="1" thickBot="1">
      <c r="A140" s="121">
        <v>43</v>
      </c>
      <c r="B140" s="122" t="s">
        <v>517</v>
      </c>
      <c r="C140" s="345" t="s">
        <v>518</v>
      </c>
      <c r="D140" s="141">
        <f t="shared" si="30"/>
        <v>0</v>
      </c>
      <c r="E140" s="141">
        <f t="shared" si="30"/>
        <v>0</v>
      </c>
      <c r="F140" s="141">
        <f t="shared" si="30"/>
        <v>0</v>
      </c>
      <c r="G140" s="141">
        <f t="shared" si="31"/>
        <v>0</v>
      </c>
      <c r="H140" s="141">
        <f t="shared" si="31"/>
        <v>0</v>
      </c>
      <c r="I140" s="141">
        <f t="shared" si="32"/>
        <v>0</v>
      </c>
      <c r="J140" s="141">
        <f t="shared" si="32"/>
        <v>0</v>
      </c>
      <c r="K140" s="141">
        <f t="shared" si="33"/>
        <v>0</v>
      </c>
      <c r="L140" s="141">
        <f t="shared" si="33"/>
        <v>0</v>
      </c>
    </row>
    <row r="141" spans="1:12" s="115" customFormat="1" ht="17.25" customHeight="1" thickBot="1">
      <c r="A141" s="121">
        <v>44</v>
      </c>
      <c r="B141" s="122"/>
      <c r="C141" s="345" t="s">
        <v>420</v>
      </c>
      <c r="D141" s="141">
        <f t="shared" si="30"/>
        <v>0</v>
      </c>
      <c r="E141" s="141">
        <f t="shared" si="30"/>
        <v>0</v>
      </c>
      <c r="F141" s="141">
        <f t="shared" si="30"/>
        <v>0</v>
      </c>
      <c r="G141" s="141">
        <f t="shared" si="31"/>
        <v>0</v>
      </c>
      <c r="H141" s="141">
        <f t="shared" si="31"/>
        <v>0</v>
      </c>
      <c r="I141" s="141">
        <f t="shared" si="32"/>
        <v>0</v>
      </c>
      <c r="J141" s="141">
        <f t="shared" si="32"/>
        <v>0</v>
      </c>
      <c r="K141" s="141">
        <f t="shared" si="33"/>
        <v>0</v>
      </c>
      <c r="L141" s="141">
        <f t="shared" si="33"/>
        <v>0</v>
      </c>
    </row>
    <row r="142" spans="1:12" ht="17.25" customHeight="1" hidden="1" thickBot="1">
      <c r="A142" s="257">
        <v>24</v>
      </c>
      <c r="B142" s="122" t="s">
        <v>42</v>
      </c>
      <c r="C142" s="345" t="s">
        <v>213</v>
      </c>
      <c r="D142" s="655">
        <f t="shared" si="30"/>
        <v>0</v>
      </c>
      <c r="E142" s="655">
        <f t="shared" si="30"/>
        <v>0</v>
      </c>
      <c r="F142" s="655">
        <f t="shared" si="30"/>
        <v>0</v>
      </c>
      <c r="G142" s="655">
        <f t="shared" si="31"/>
        <v>0</v>
      </c>
      <c r="H142" s="655">
        <f t="shared" si="31"/>
        <v>0</v>
      </c>
      <c r="I142" s="655">
        <f t="shared" si="32"/>
        <v>0</v>
      </c>
      <c r="J142" s="655">
        <f t="shared" si="32"/>
        <v>0</v>
      </c>
      <c r="K142" s="655">
        <f t="shared" si="33"/>
        <v>0</v>
      </c>
      <c r="L142" s="655">
        <f t="shared" si="33"/>
        <v>0</v>
      </c>
    </row>
    <row r="143" spans="1:12" ht="17.25" customHeight="1" thickBot="1">
      <c r="A143" s="121">
        <v>45</v>
      </c>
      <c r="B143" s="553" t="s">
        <v>400</v>
      </c>
      <c r="C143" s="554"/>
      <c r="D143" s="141">
        <f t="shared" si="30"/>
        <v>281058</v>
      </c>
      <c r="E143" s="141">
        <f t="shared" si="30"/>
        <v>3575</v>
      </c>
      <c r="F143" s="141">
        <f t="shared" si="30"/>
        <v>284633</v>
      </c>
      <c r="G143" s="141">
        <f t="shared" si="31"/>
        <v>34098</v>
      </c>
      <c r="H143" s="141">
        <f t="shared" si="31"/>
        <v>318731</v>
      </c>
      <c r="I143" s="141">
        <f t="shared" si="32"/>
        <v>15073</v>
      </c>
      <c r="J143" s="141">
        <f t="shared" si="32"/>
        <v>333804</v>
      </c>
      <c r="K143" s="141">
        <f t="shared" si="33"/>
        <v>4032</v>
      </c>
      <c r="L143" s="141">
        <f t="shared" si="33"/>
        <v>337836</v>
      </c>
    </row>
    <row r="144" spans="1:12" s="133" customFormat="1" ht="17.25" customHeight="1">
      <c r="A144" s="376"/>
      <c r="B144" s="545"/>
      <c r="C144" s="311"/>
      <c r="D144" s="376"/>
      <c r="E144" s="376"/>
      <c r="F144" s="376"/>
      <c r="G144" s="376"/>
      <c r="H144" s="376"/>
      <c r="I144" s="376"/>
      <c r="J144" s="376"/>
      <c r="K144" s="376"/>
      <c r="L144" s="376"/>
    </row>
    <row r="145" ht="17.25" customHeight="1">
      <c r="A145" s="117" t="s">
        <v>605</v>
      </c>
    </row>
    <row r="146" ht="17.25" customHeight="1">
      <c r="A146" s="117" t="s">
        <v>593</v>
      </c>
    </row>
    <row r="148" spans="1:12" ht="17.25" customHeight="1">
      <c r="A148" s="559" t="s">
        <v>520</v>
      </c>
      <c r="B148" s="559"/>
      <c r="C148" s="559"/>
      <c r="D148" s="559"/>
      <c r="E148" s="560"/>
      <c r="F148" s="560"/>
      <c r="G148" s="560"/>
      <c r="H148" s="560"/>
      <c r="I148" s="560"/>
      <c r="J148" s="560"/>
      <c r="K148" s="560"/>
      <c r="L148" s="560"/>
    </row>
    <row r="149" spans="1:12" ht="17.25" customHeight="1">
      <c r="A149" s="118"/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1:12" ht="17.25" customHeight="1" thickBot="1">
      <c r="A150" s="556" t="s">
        <v>0</v>
      </c>
      <c r="B150" s="556"/>
      <c r="C150" s="556"/>
      <c r="D150" s="556"/>
      <c r="E150" s="557"/>
      <c r="F150" s="557"/>
      <c r="G150" s="558"/>
      <c r="H150" s="558"/>
      <c r="I150" s="558"/>
      <c r="J150" s="558"/>
      <c r="K150" s="558"/>
      <c r="L150" s="558"/>
    </row>
    <row r="151" spans="1:12" ht="17.25" customHeight="1" thickBot="1">
      <c r="A151" s="278" t="s">
        <v>1</v>
      </c>
      <c r="B151" s="279"/>
      <c r="C151" s="360" t="s">
        <v>2</v>
      </c>
      <c r="D151" s="116" t="s">
        <v>3</v>
      </c>
      <c r="E151" s="116" t="s">
        <v>596</v>
      </c>
      <c r="F151" s="116" t="s">
        <v>597</v>
      </c>
      <c r="G151" s="116" t="s">
        <v>191</v>
      </c>
      <c r="H151" s="116" t="s">
        <v>597</v>
      </c>
      <c r="I151" s="116" t="s">
        <v>192</v>
      </c>
      <c r="J151" s="116" t="s">
        <v>597</v>
      </c>
      <c r="K151" s="116" t="s">
        <v>202</v>
      </c>
      <c r="L151" s="116" t="s">
        <v>597</v>
      </c>
    </row>
    <row r="152" spans="1:12" s="124" customFormat="1" ht="17.25" customHeight="1" thickBot="1">
      <c r="A152" s="121">
        <v>1</v>
      </c>
      <c r="B152" s="122" t="s">
        <v>4</v>
      </c>
      <c r="C152" s="345" t="s">
        <v>5</v>
      </c>
      <c r="D152" s="123">
        <f aca="true" t="shared" si="34" ref="D152:J152">D153+D163+D178+D179+D186+D197</f>
        <v>233091</v>
      </c>
      <c r="E152" s="123">
        <f t="shared" si="34"/>
        <v>3575</v>
      </c>
      <c r="F152" s="123">
        <f t="shared" si="34"/>
        <v>236666</v>
      </c>
      <c r="G152" s="123">
        <f t="shared" si="34"/>
        <v>3735</v>
      </c>
      <c r="H152" s="123">
        <f t="shared" si="34"/>
        <v>240401</v>
      </c>
      <c r="I152" s="123">
        <f t="shared" si="34"/>
        <v>7236</v>
      </c>
      <c r="J152" s="123">
        <f t="shared" si="34"/>
        <v>247637</v>
      </c>
      <c r="K152" s="123">
        <f>K153+K163+K178+K179+K186+K197</f>
        <v>4032</v>
      </c>
      <c r="L152" s="123">
        <f>L153+L163+L178+L179+L186+L197</f>
        <v>251669</v>
      </c>
    </row>
    <row r="153" spans="1:12" ht="17.25" customHeight="1">
      <c r="A153" s="319">
        <v>2</v>
      </c>
      <c r="B153" s="142" t="s">
        <v>6</v>
      </c>
      <c r="C153" s="533" t="s">
        <v>372</v>
      </c>
      <c r="D153" s="504">
        <f aca="true" t="shared" si="35" ref="D153:J153">D154+D155+D156+D157+D158+D159+D160+D161+D162</f>
        <v>57218</v>
      </c>
      <c r="E153" s="504">
        <f t="shared" si="35"/>
        <v>0</v>
      </c>
      <c r="F153" s="504">
        <f t="shared" si="35"/>
        <v>57218</v>
      </c>
      <c r="G153" s="504">
        <f t="shared" si="35"/>
        <v>0</v>
      </c>
      <c r="H153" s="504">
        <f t="shared" si="35"/>
        <v>57218</v>
      </c>
      <c r="I153" s="504">
        <f t="shared" si="35"/>
        <v>-3589</v>
      </c>
      <c r="J153" s="504">
        <f t="shared" si="35"/>
        <v>53629</v>
      </c>
      <c r="K153" s="504">
        <f>K154+K155+K156+K157+K158+K159+K160+K161+K162</f>
        <v>0</v>
      </c>
      <c r="L153" s="504">
        <f>L154+L155+L156+L157+L158+L159+L160+L161+L162</f>
        <v>53629</v>
      </c>
    </row>
    <row r="154" spans="1:12" ht="17.25" customHeight="1">
      <c r="A154" s="131">
        <v>3</v>
      </c>
      <c r="B154" s="135" t="s">
        <v>7</v>
      </c>
      <c r="C154" s="429" t="s">
        <v>460</v>
      </c>
      <c r="D154" s="126"/>
      <c r="E154" s="126"/>
      <c r="F154" s="126">
        <f>D154+E154</f>
        <v>0</v>
      </c>
      <c r="G154" s="126"/>
      <c r="H154" s="126">
        <f>F154+G154</f>
        <v>0</v>
      </c>
      <c r="I154" s="126"/>
      <c r="J154" s="126">
        <f>H154+I154</f>
        <v>0</v>
      </c>
      <c r="K154" s="126"/>
      <c r="L154" s="126">
        <f>J154+K154</f>
        <v>0</v>
      </c>
    </row>
    <row r="155" spans="1:12" ht="17.25" customHeight="1">
      <c r="A155" s="307">
        <v>4</v>
      </c>
      <c r="B155" s="125" t="s">
        <v>418</v>
      </c>
      <c r="C155" s="361" t="s">
        <v>461</v>
      </c>
      <c r="D155" s="126">
        <v>35353</v>
      </c>
      <c r="E155" s="126"/>
      <c r="F155" s="126">
        <f aca="true" t="shared" si="36" ref="F155:F162">D155+E155</f>
        <v>35353</v>
      </c>
      <c r="G155" s="126"/>
      <c r="H155" s="126">
        <f aca="true" t="shared" si="37" ref="H155:H162">F155+G155</f>
        <v>35353</v>
      </c>
      <c r="I155" s="126">
        <v>-5714</v>
      </c>
      <c r="J155" s="126">
        <f aca="true" t="shared" si="38" ref="J155:J162">H155+I155</f>
        <v>29639</v>
      </c>
      <c r="K155" s="126"/>
      <c r="L155" s="126">
        <f aca="true" t="shared" si="39" ref="L155:L162">J155+K155</f>
        <v>29639</v>
      </c>
    </row>
    <row r="156" spans="1:12" ht="17.25" customHeight="1">
      <c r="A156" s="307">
        <v>5</v>
      </c>
      <c r="B156" s="125" t="s">
        <v>11</v>
      </c>
      <c r="C156" s="347" t="s">
        <v>462</v>
      </c>
      <c r="D156" s="126">
        <v>3155</v>
      </c>
      <c r="E156" s="126"/>
      <c r="F156" s="126">
        <f t="shared" si="36"/>
        <v>3155</v>
      </c>
      <c r="G156" s="126"/>
      <c r="H156" s="126">
        <f t="shared" si="37"/>
        <v>3155</v>
      </c>
      <c r="I156" s="126">
        <v>1347</v>
      </c>
      <c r="J156" s="126">
        <f t="shared" si="38"/>
        <v>4502</v>
      </c>
      <c r="K156" s="126"/>
      <c r="L156" s="126">
        <f t="shared" si="39"/>
        <v>4502</v>
      </c>
    </row>
    <row r="157" spans="1:12" ht="17.25" customHeight="1">
      <c r="A157" s="307">
        <v>6</v>
      </c>
      <c r="B157" s="125" t="s">
        <v>12</v>
      </c>
      <c r="C157" s="347" t="s">
        <v>9</v>
      </c>
      <c r="D157" s="126">
        <v>4200</v>
      </c>
      <c r="E157" s="126"/>
      <c r="F157" s="126">
        <f t="shared" si="36"/>
        <v>4200</v>
      </c>
      <c r="G157" s="126"/>
      <c r="H157" s="126">
        <f t="shared" si="37"/>
        <v>4200</v>
      </c>
      <c r="I157" s="126">
        <v>370</v>
      </c>
      <c r="J157" s="126">
        <f t="shared" si="38"/>
        <v>4570</v>
      </c>
      <c r="K157" s="126"/>
      <c r="L157" s="126">
        <f t="shared" si="39"/>
        <v>4570</v>
      </c>
    </row>
    <row r="158" spans="1:12" ht="17.25" customHeight="1">
      <c r="A158" s="307">
        <v>7</v>
      </c>
      <c r="B158" s="125" t="s">
        <v>463</v>
      </c>
      <c r="C158" s="361" t="s">
        <v>10</v>
      </c>
      <c r="D158" s="126">
        <v>1500</v>
      </c>
      <c r="E158" s="126"/>
      <c r="F158" s="126">
        <f t="shared" si="36"/>
        <v>1500</v>
      </c>
      <c r="G158" s="126"/>
      <c r="H158" s="126">
        <f t="shared" si="37"/>
        <v>1500</v>
      </c>
      <c r="I158" s="126"/>
      <c r="J158" s="126">
        <f t="shared" si="38"/>
        <v>1500</v>
      </c>
      <c r="K158" s="126"/>
      <c r="L158" s="126">
        <f t="shared" si="39"/>
        <v>1500</v>
      </c>
    </row>
    <row r="159" spans="1:12" ht="17.25" customHeight="1">
      <c r="A159" s="307">
        <v>8</v>
      </c>
      <c r="B159" s="125" t="s">
        <v>464</v>
      </c>
      <c r="C159" s="347" t="s">
        <v>465</v>
      </c>
      <c r="D159" s="126">
        <v>11043</v>
      </c>
      <c r="E159" s="126"/>
      <c r="F159" s="126">
        <f t="shared" si="36"/>
        <v>11043</v>
      </c>
      <c r="G159" s="126"/>
      <c r="H159" s="126">
        <f t="shared" si="37"/>
        <v>11043</v>
      </c>
      <c r="I159" s="126">
        <v>-2089</v>
      </c>
      <c r="J159" s="126">
        <f t="shared" si="38"/>
        <v>8954</v>
      </c>
      <c r="K159" s="126"/>
      <c r="L159" s="126">
        <f t="shared" si="39"/>
        <v>8954</v>
      </c>
    </row>
    <row r="160" spans="1:12" ht="17.25" customHeight="1">
      <c r="A160" s="307">
        <v>9</v>
      </c>
      <c r="B160" s="125" t="s">
        <v>466</v>
      </c>
      <c r="C160" s="347" t="s">
        <v>186</v>
      </c>
      <c r="D160" s="126"/>
      <c r="E160" s="126"/>
      <c r="F160" s="126">
        <f t="shared" si="36"/>
        <v>0</v>
      </c>
      <c r="G160" s="126"/>
      <c r="H160" s="126">
        <f t="shared" si="37"/>
        <v>0</v>
      </c>
      <c r="I160" s="126">
        <v>240</v>
      </c>
      <c r="J160" s="126">
        <f t="shared" si="38"/>
        <v>240</v>
      </c>
      <c r="K160" s="126"/>
      <c r="L160" s="126">
        <f t="shared" si="39"/>
        <v>240</v>
      </c>
    </row>
    <row r="161" spans="1:12" ht="17.25" customHeight="1">
      <c r="A161" s="307">
        <v>10</v>
      </c>
      <c r="B161" s="125" t="s">
        <v>467</v>
      </c>
      <c r="C161" s="347" t="s">
        <v>374</v>
      </c>
      <c r="D161" s="126">
        <v>800</v>
      </c>
      <c r="E161" s="126"/>
      <c r="F161" s="126">
        <f t="shared" si="36"/>
        <v>800</v>
      </c>
      <c r="G161" s="126"/>
      <c r="H161" s="126">
        <f t="shared" si="37"/>
        <v>800</v>
      </c>
      <c r="I161" s="126">
        <v>2257</v>
      </c>
      <c r="J161" s="126">
        <f t="shared" si="38"/>
        <v>3057</v>
      </c>
      <c r="K161" s="126"/>
      <c r="L161" s="126">
        <f t="shared" si="39"/>
        <v>3057</v>
      </c>
    </row>
    <row r="162" spans="1:12" ht="17.25" customHeight="1">
      <c r="A162" s="137">
        <v>11</v>
      </c>
      <c r="B162" s="130" t="s">
        <v>468</v>
      </c>
      <c r="C162" s="348" t="s">
        <v>469</v>
      </c>
      <c r="D162" s="126">
        <v>1167</v>
      </c>
      <c r="E162" s="126"/>
      <c r="F162" s="126">
        <f t="shared" si="36"/>
        <v>1167</v>
      </c>
      <c r="G162" s="126"/>
      <c r="H162" s="126">
        <f t="shared" si="37"/>
        <v>1167</v>
      </c>
      <c r="I162" s="126"/>
      <c r="J162" s="126">
        <f t="shared" si="38"/>
        <v>1167</v>
      </c>
      <c r="K162" s="126"/>
      <c r="L162" s="126">
        <f t="shared" si="39"/>
        <v>1167</v>
      </c>
    </row>
    <row r="163" spans="1:12" ht="17.25" customHeight="1">
      <c r="A163" s="307">
        <v>18</v>
      </c>
      <c r="B163" s="128" t="s">
        <v>13</v>
      </c>
      <c r="C163" s="362" t="s">
        <v>14</v>
      </c>
      <c r="D163" s="129">
        <f aca="true" t="shared" si="40" ref="D163:J163">D164+D168+D169+D176+D177</f>
        <v>110903</v>
      </c>
      <c r="E163" s="129">
        <f t="shared" si="40"/>
        <v>0</v>
      </c>
      <c r="F163" s="129">
        <f t="shared" si="40"/>
        <v>110903</v>
      </c>
      <c r="G163" s="129">
        <f t="shared" si="40"/>
        <v>0</v>
      </c>
      <c r="H163" s="129">
        <f t="shared" si="40"/>
        <v>110903</v>
      </c>
      <c r="I163" s="129">
        <f t="shared" si="40"/>
        <v>8681</v>
      </c>
      <c r="J163" s="129">
        <f t="shared" si="40"/>
        <v>119584</v>
      </c>
      <c r="K163" s="129">
        <f>K164+K168+K169+K176+K177</f>
        <v>0</v>
      </c>
      <c r="L163" s="129">
        <f>L164+L168+L169+L176+L177</f>
        <v>119584</v>
      </c>
    </row>
    <row r="164" spans="1:12" s="124" customFormat="1" ht="17.25" customHeight="1">
      <c r="A164" s="131">
        <v>20</v>
      </c>
      <c r="B164" s="135" t="s">
        <v>15</v>
      </c>
      <c r="C164" s="363" t="s">
        <v>18</v>
      </c>
      <c r="D164" s="129">
        <f aca="true" t="shared" si="41" ref="D164:J164">D165+D166+D167</f>
        <v>45500</v>
      </c>
      <c r="E164" s="129">
        <f t="shared" si="41"/>
        <v>0</v>
      </c>
      <c r="F164" s="129">
        <f t="shared" si="41"/>
        <v>45500</v>
      </c>
      <c r="G164" s="129">
        <f t="shared" si="41"/>
        <v>0</v>
      </c>
      <c r="H164" s="129">
        <f t="shared" si="41"/>
        <v>45500</v>
      </c>
      <c r="I164" s="129">
        <f t="shared" si="41"/>
        <v>4453</v>
      </c>
      <c r="J164" s="129">
        <f t="shared" si="41"/>
        <v>49953</v>
      </c>
      <c r="K164" s="129">
        <f>K165+K166+K167</f>
        <v>0</v>
      </c>
      <c r="L164" s="129">
        <f>L165+L166+L167</f>
        <v>49953</v>
      </c>
    </row>
    <row r="165" spans="1:12" ht="17.25" customHeight="1">
      <c r="A165" s="307">
        <v>22</v>
      </c>
      <c r="B165" s="125" t="s">
        <v>470</v>
      </c>
      <c r="C165" s="347" t="s">
        <v>19</v>
      </c>
      <c r="D165" s="126">
        <v>8000</v>
      </c>
      <c r="E165" s="126"/>
      <c r="F165" s="126">
        <f>D165+E165</f>
        <v>8000</v>
      </c>
      <c r="G165" s="126"/>
      <c r="H165" s="126">
        <f>F165+G165</f>
        <v>8000</v>
      </c>
      <c r="I165" s="126">
        <v>-125</v>
      </c>
      <c r="J165" s="126">
        <f>H165+I165</f>
        <v>7875</v>
      </c>
      <c r="K165" s="126"/>
      <c r="L165" s="126">
        <f>J165+K165</f>
        <v>7875</v>
      </c>
    </row>
    <row r="166" spans="1:12" ht="17.25" customHeight="1">
      <c r="A166" s="307">
        <v>23</v>
      </c>
      <c r="B166" s="125" t="s">
        <v>471</v>
      </c>
      <c r="C166" s="347" t="s">
        <v>20</v>
      </c>
      <c r="D166" s="126">
        <v>35000</v>
      </c>
      <c r="E166" s="126"/>
      <c r="F166" s="126">
        <f>D166+E166</f>
        <v>35000</v>
      </c>
      <c r="G166" s="126"/>
      <c r="H166" s="126">
        <f>F166+G166</f>
        <v>35000</v>
      </c>
      <c r="I166" s="126">
        <v>4403</v>
      </c>
      <c r="J166" s="126">
        <f>H166+I166</f>
        <v>39403</v>
      </c>
      <c r="K166" s="126"/>
      <c r="L166" s="126">
        <f>J166+K166</f>
        <v>39403</v>
      </c>
    </row>
    <row r="167" spans="1:12" ht="17.25" customHeight="1">
      <c r="A167" s="307">
        <v>24</v>
      </c>
      <c r="B167" s="125" t="s">
        <v>472</v>
      </c>
      <c r="C167" s="347" t="s">
        <v>21</v>
      </c>
      <c r="D167" s="126">
        <v>2500</v>
      </c>
      <c r="E167" s="126"/>
      <c r="F167" s="126">
        <f>D167+E167</f>
        <v>2500</v>
      </c>
      <c r="G167" s="126"/>
      <c r="H167" s="126">
        <f>F167+G167</f>
        <v>2500</v>
      </c>
      <c r="I167" s="126">
        <v>175</v>
      </c>
      <c r="J167" s="126">
        <f>H167+I167</f>
        <v>2675</v>
      </c>
      <c r="K167" s="126"/>
      <c r="L167" s="126">
        <f>J167+K167</f>
        <v>2675</v>
      </c>
    </row>
    <row r="168" spans="1:12" s="124" customFormat="1" ht="17.25" customHeight="1">
      <c r="A168" s="307">
        <v>25</v>
      </c>
      <c r="B168" s="125" t="s">
        <v>17</v>
      </c>
      <c r="C168" s="347" t="s">
        <v>16</v>
      </c>
      <c r="D168" s="129">
        <v>0</v>
      </c>
      <c r="E168" s="129">
        <v>0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</row>
    <row r="169" spans="1:12" s="124" customFormat="1" ht="17.25" customHeight="1">
      <c r="A169" s="307">
        <v>26</v>
      </c>
      <c r="B169" s="125" t="s">
        <v>22</v>
      </c>
      <c r="C169" s="347" t="s">
        <v>23</v>
      </c>
      <c r="D169" s="129">
        <f aca="true" t="shared" si="42" ref="D169:J169">D170+D171+D172+D173+D175</f>
        <v>64043</v>
      </c>
      <c r="E169" s="129">
        <f t="shared" si="42"/>
        <v>0</v>
      </c>
      <c r="F169" s="129">
        <f t="shared" si="42"/>
        <v>64043</v>
      </c>
      <c r="G169" s="129">
        <f t="shared" si="42"/>
        <v>0</v>
      </c>
      <c r="H169" s="129">
        <f t="shared" si="42"/>
        <v>64043</v>
      </c>
      <c r="I169" s="129">
        <f t="shared" si="42"/>
        <v>3759</v>
      </c>
      <c r="J169" s="129">
        <f t="shared" si="42"/>
        <v>67802</v>
      </c>
      <c r="K169" s="129">
        <f>K170+K171+K172+K173+K175</f>
        <v>0</v>
      </c>
      <c r="L169" s="129">
        <f>L170+L171+L172+L173+L175</f>
        <v>67802</v>
      </c>
    </row>
    <row r="170" spans="1:12" ht="17.25" customHeight="1">
      <c r="A170" s="307">
        <v>27</v>
      </c>
      <c r="B170" s="125" t="s">
        <v>24</v>
      </c>
      <c r="C170" s="347" t="s">
        <v>25</v>
      </c>
      <c r="D170" s="126">
        <v>12865</v>
      </c>
      <c r="E170" s="126"/>
      <c r="F170" s="126">
        <f>D170+E170</f>
        <v>12865</v>
      </c>
      <c r="G170" s="126"/>
      <c r="H170" s="126">
        <f>F170+G170</f>
        <v>12865</v>
      </c>
      <c r="I170" s="126"/>
      <c r="J170" s="126">
        <f>H170+I170</f>
        <v>12865</v>
      </c>
      <c r="K170" s="126"/>
      <c r="L170" s="126">
        <f>J170+K170</f>
        <v>12865</v>
      </c>
    </row>
    <row r="171" spans="1:12" ht="17.25" customHeight="1">
      <c r="A171" s="307">
        <v>28</v>
      </c>
      <c r="B171" s="125" t="s">
        <v>26</v>
      </c>
      <c r="C171" s="347" t="s">
        <v>27</v>
      </c>
      <c r="D171" s="126">
        <v>40825</v>
      </c>
      <c r="E171" s="126"/>
      <c r="F171" s="126">
        <f aca="true" t="shared" si="43" ref="F171:F177">D171+E171</f>
        <v>40825</v>
      </c>
      <c r="G171" s="126"/>
      <c r="H171" s="126">
        <f aca="true" t="shared" si="44" ref="H171:H177">F171+G171</f>
        <v>40825</v>
      </c>
      <c r="I171" s="126"/>
      <c r="J171" s="126">
        <f aca="true" t="shared" si="45" ref="J171:J177">H171+I171</f>
        <v>40825</v>
      </c>
      <c r="K171" s="126"/>
      <c r="L171" s="126">
        <f aca="true" t="shared" si="46" ref="L171:L177">J171+K171</f>
        <v>40825</v>
      </c>
    </row>
    <row r="172" spans="1:12" ht="17.25" customHeight="1">
      <c r="A172" s="307">
        <v>29</v>
      </c>
      <c r="B172" s="125" t="s">
        <v>28</v>
      </c>
      <c r="C172" s="347" t="s">
        <v>30</v>
      </c>
      <c r="D172" s="126">
        <v>10000</v>
      </c>
      <c r="E172" s="126"/>
      <c r="F172" s="126">
        <f t="shared" si="43"/>
        <v>10000</v>
      </c>
      <c r="G172" s="126"/>
      <c r="H172" s="126">
        <f t="shared" si="44"/>
        <v>10000</v>
      </c>
      <c r="I172" s="126">
        <v>324</v>
      </c>
      <c r="J172" s="126">
        <f t="shared" si="45"/>
        <v>10324</v>
      </c>
      <c r="K172" s="126"/>
      <c r="L172" s="126">
        <f t="shared" si="46"/>
        <v>10324</v>
      </c>
    </row>
    <row r="173" spans="1:12" ht="17.25" customHeight="1">
      <c r="A173" s="307">
        <v>30</v>
      </c>
      <c r="B173" s="125" t="s">
        <v>29</v>
      </c>
      <c r="C173" s="347" t="s">
        <v>32</v>
      </c>
      <c r="D173" s="126">
        <v>53</v>
      </c>
      <c r="E173" s="126"/>
      <c r="F173" s="126">
        <f t="shared" si="43"/>
        <v>53</v>
      </c>
      <c r="G173" s="126"/>
      <c r="H173" s="126">
        <f t="shared" si="44"/>
        <v>53</v>
      </c>
      <c r="I173" s="126">
        <v>219</v>
      </c>
      <c r="J173" s="126">
        <f t="shared" si="45"/>
        <v>272</v>
      </c>
      <c r="K173" s="126"/>
      <c r="L173" s="126">
        <f t="shared" si="46"/>
        <v>272</v>
      </c>
    </row>
    <row r="174" spans="1:12" ht="17.25" customHeight="1" hidden="1">
      <c r="A174" s="307">
        <v>31</v>
      </c>
      <c r="B174" s="125" t="s">
        <v>31</v>
      </c>
      <c r="C174" s="347" t="s">
        <v>33</v>
      </c>
      <c r="D174" s="126"/>
      <c r="E174" s="126"/>
      <c r="F174" s="126">
        <f t="shared" si="43"/>
        <v>0</v>
      </c>
      <c r="G174" s="126"/>
      <c r="H174" s="126">
        <f t="shared" si="44"/>
        <v>0</v>
      </c>
      <c r="I174" s="126"/>
      <c r="J174" s="126">
        <f t="shared" si="45"/>
        <v>0</v>
      </c>
      <c r="K174" s="126"/>
      <c r="L174" s="126">
        <f t="shared" si="46"/>
        <v>0</v>
      </c>
    </row>
    <row r="175" spans="1:12" ht="17.25" customHeight="1">
      <c r="A175" s="307">
        <v>31</v>
      </c>
      <c r="B175" s="125" t="s">
        <v>280</v>
      </c>
      <c r="C175" s="347" t="s">
        <v>186</v>
      </c>
      <c r="D175" s="126">
        <v>300</v>
      </c>
      <c r="E175" s="126"/>
      <c r="F175" s="126">
        <f t="shared" si="43"/>
        <v>300</v>
      </c>
      <c r="G175" s="126"/>
      <c r="H175" s="126">
        <f t="shared" si="44"/>
        <v>300</v>
      </c>
      <c r="I175" s="126">
        <f>446+394+2376</f>
        <v>3216</v>
      </c>
      <c r="J175" s="126">
        <f t="shared" si="45"/>
        <v>3516</v>
      </c>
      <c r="K175" s="126"/>
      <c r="L175" s="126">
        <f t="shared" si="46"/>
        <v>3516</v>
      </c>
    </row>
    <row r="176" spans="1:12" ht="17.25" customHeight="1">
      <c r="A176" s="307">
        <v>32</v>
      </c>
      <c r="B176" s="125" t="s">
        <v>34</v>
      </c>
      <c r="C176" s="347" t="s">
        <v>473</v>
      </c>
      <c r="D176" s="126">
        <v>510</v>
      </c>
      <c r="E176" s="126"/>
      <c r="F176" s="126">
        <f t="shared" si="43"/>
        <v>510</v>
      </c>
      <c r="G176" s="126"/>
      <c r="H176" s="126">
        <f t="shared" si="44"/>
        <v>510</v>
      </c>
      <c r="I176" s="126">
        <v>209</v>
      </c>
      <c r="J176" s="126">
        <f t="shared" si="45"/>
        <v>719</v>
      </c>
      <c r="K176" s="126"/>
      <c r="L176" s="126">
        <f t="shared" si="46"/>
        <v>719</v>
      </c>
    </row>
    <row r="177" spans="1:15" ht="17.25" customHeight="1">
      <c r="A177" s="307">
        <v>33</v>
      </c>
      <c r="B177" s="125" t="s">
        <v>474</v>
      </c>
      <c r="C177" s="347" t="s">
        <v>475</v>
      </c>
      <c r="D177" s="126">
        <v>850</v>
      </c>
      <c r="E177" s="126"/>
      <c r="F177" s="126">
        <f t="shared" si="43"/>
        <v>850</v>
      </c>
      <c r="G177" s="126"/>
      <c r="H177" s="126">
        <f t="shared" si="44"/>
        <v>850</v>
      </c>
      <c r="I177" s="126">
        <v>260</v>
      </c>
      <c r="J177" s="126">
        <f t="shared" si="45"/>
        <v>1110</v>
      </c>
      <c r="K177" s="126"/>
      <c r="L177" s="126">
        <f t="shared" si="46"/>
        <v>1110</v>
      </c>
      <c r="O177" s="117" t="s">
        <v>558</v>
      </c>
    </row>
    <row r="178" spans="1:12" s="124" customFormat="1" ht="17.25" customHeight="1">
      <c r="A178" s="315">
        <v>34</v>
      </c>
      <c r="B178" s="313" t="s">
        <v>52</v>
      </c>
      <c r="C178" s="372" t="s">
        <v>373</v>
      </c>
      <c r="D178" s="129">
        <v>0</v>
      </c>
      <c r="E178" s="129">
        <v>0</v>
      </c>
      <c r="F178" s="129">
        <v>0</v>
      </c>
      <c r="G178" s="129">
        <v>0</v>
      </c>
      <c r="H178" s="129">
        <v>0</v>
      </c>
      <c r="I178" s="129">
        <v>0</v>
      </c>
      <c r="J178" s="129">
        <v>0</v>
      </c>
      <c r="K178" s="129">
        <v>0</v>
      </c>
      <c r="L178" s="129">
        <v>0</v>
      </c>
    </row>
    <row r="179" spans="1:12" s="124" customFormat="1" ht="17.25" customHeight="1">
      <c r="A179" s="127">
        <v>35</v>
      </c>
      <c r="B179" s="128" t="s">
        <v>53</v>
      </c>
      <c r="C179" s="114" t="s">
        <v>281</v>
      </c>
      <c r="D179" s="129">
        <f aca="true" t="shared" si="47" ref="D179:J179">D180+D181+D182+D183+D184+D185</f>
        <v>51802</v>
      </c>
      <c r="E179" s="129">
        <f t="shared" si="47"/>
        <v>1950</v>
      </c>
      <c r="F179" s="129">
        <f t="shared" si="47"/>
        <v>53752</v>
      </c>
      <c r="G179" s="129">
        <f t="shared" si="47"/>
        <v>350</v>
      </c>
      <c r="H179" s="129">
        <f t="shared" si="47"/>
        <v>54102</v>
      </c>
      <c r="I179" s="129">
        <f t="shared" si="47"/>
        <v>1554</v>
      </c>
      <c r="J179" s="129">
        <f t="shared" si="47"/>
        <v>55656</v>
      </c>
      <c r="K179" s="129">
        <f>K180+K181+K182+K183+K184+K185</f>
        <v>1068</v>
      </c>
      <c r="L179" s="129">
        <f>L180+L181+L182+L183+L184+L185</f>
        <v>56724</v>
      </c>
    </row>
    <row r="180" spans="1:12" ht="17.25" customHeight="1">
      <c r="A180" s="131">
        <v>36</v>
      </c>
      <c r="B180" s="135" t="s">
        <v>276</v>
      </c>
      <c r="C180" s="363" t="s">
        <v>36</v>
      </c>
      <c r="D180" s="126">
        <v>31390</v>
      </c>
      <c r="E180" s="126"/>
      <c r="F180" s="126">
        <f aca="true" t="shared" si="48" ref="F180:F185">D180+E180</f>
        <v>31390</v>
      </c>
      <c r="G180" s="126">
        <v>-450</v>
      </c>
      <c r="H180" s="126">
        <f aca="true" t="shared" si="49" ref="H180:H185">F180+G180</f>
        <v>30940</v>
      </c>
      <c r="I180" s="126"/>
      <c r="J180" s="126">
        <f aca="true" t="shared" si="50" ref="J180:J185">H180+I180</f>
        <v>30940</v>
      </c>
      <c r="K180" s="126"/>
      <c r="L180" s="126">
        <f aca="true" t="shared" si="51" ref="L180:L185">J180+K180</f>
        <v>30940</v>
      </c>
    </row>
    <row r="181" spans="1:12" ht="17.25" customHeight="1">
      <c r="A181" s="307">
        <v>37</v>
      </c>
      <c r="B181" s="125" t="s">
        <v>277</v>
      </c>
      <c r="C181" s="348" t="s">
        <v>37</v>
      </c>
      <c r="D181" s="126">
        <v>20412</v>
      </c>
      <c r="E181" s="126">
        <v>110</v>
      </c>
      <c r="F181" s="126">
        <f t="shared" si="48"/>
        <v>20522</v>
      </c>
      <c r="G181" s="126"/>
      <c r="H181" s="126">
        <f t="shared" si="49"/>
        <v>20522</v>
      </c>
      <c r="I181" s="126">
        <v>956</v>
      </c>
      <c r="J181" s="126">
        <f t="shared" si="50"/>
        <v>21478</v>
      </c>
      <c r="K181" s="126"/>
      <c r="L181" s="126">
        <f t="shared" si="51"/>
        <v>21478</v>
      </c>
    </row>
    <row r="182" spans="1:12" ht="17.25" customHeight="1">
      <c r="A182" s="131">
        <v>38</v>
      </c>
      <c r="B182" s="125" t="s">
        <v>476</v>
      </c>
      <c r="C182" s="347" t="s">
        <v>375</v>
      </c>
      <c r="D182" s="126"/>
      <c r="E182" s="126">
        <f>290+45</f>
        <v>335</v>
      </c>
      <c r="F182" s="126">
        <f t="shared" si="48"/>
        <v>335</v>
      </c>
      <c r="G182" s="126"/>
      <c r="H182" s="126">
        <f t="shared" si="49"/>
        <v>335</v>
      </c>
      <c r="I182" s="126"/>
      <c r="J182" s="126">
        <f t="shared" si="50"/>
        <v>335</v>
      </c>
      <c r="K182" s="126"/>
      <c r="L182" s="126">
        <f t="shared" si="51"/>
        <v>335</v>
      </c>
    </row>
    <row r="183" spans="1:12" ht="17.25" customHeight="1">
      <c r="A183" s="137">
        <v>39</v>
      </c>
      <c r="B183" s="130" t="s">
        <v>477</v>
      </c>
      <c r="C183" s="348" t="s">
        <v>282</v>
      </c>
      <c r="D183" s="126"/>
      <c r="E183" s="126"/>
      <c r="F183" s="126">
        <f t="shared" si="48"/>
        <v>0</v>
      </c>
      <c r="G183" s="126"/>
      <c r="H183" s="126">
        <f t="shared" si="49"/>
        <v>0</v>
      </c>
      <c r="I183" s="126"/>
      <c r="J183" s="126">
        <f t="shared" si="50"/>
        <v>0</v>
      </c>
      <c r="K183" s="126"/>
      <c r="L183" s="126">
        <f t="shared" si="51"/>
        <v>0</v>
      </c>
    </row>
    <row r="184" spans="1:12" ht="17.25" customHeight="1">
      <c r="A184" s="137">
        <v>40</v>
      </c>
      <c r="B184" s="130" t="s">
        <v>478</v>
      </c>
      <c r="C184" s="348" t="s">
        <v>479</v>
      </c>
      <c r="D184" s="126"/>
      <c r="E184" s="126"/>
      <c r="F184" s="126">
        <f t="shared" si="48"/>
        <v>0</v>
      </c>
      <c r="G184" s="126"/>
      <c r="H184" s="126">
        <f t="shared" si="49"/>
        <v>0</v>
      </c>
      <c r="I184" s="126"/>
      <c r="J184" s="126">
        <f t="shared" si="50"/>
        <v>0</v>
      </c>
      <c r="K184" s="126"/>
      <c r="L184" s="126">
        <f t="shared" si="51"/>
        <v>0</v>
      </c>
    </row>
    <row r="185" spans="1:12" ht="17.25" customHeight="1">
      <c r="A185" s="137"/>
      <c r="B185" s="130" t="s">
        <v>589</v>
      </c>
      <c r="C185" s="348" t="s">
        <v>590</v>
      </c>
      <c r="D185" s="126"/>
      <c r="E185" s="126">
        <v>1505</v>
      </c>
      <c r="F185" s="126">
        <f t="shared" si="48"/>
        <v>1505</v>
      </c>
      <c r="G185" s="126">
        <v>800</v>
      </c>
      <c r="H185" s="126">
        <f t="shared" si="49"/>
        <v>2305</v>
      </c>
      <c r="I185" s="126">
        <v>598</v>
      </c>
      <c r="J185" s="126">
        <f t="shared" si="50"/>
        <v>2903</v>
      </c>
      <c r="K185" s="126">
        <v>1068</v>
      </c>
      <c r="L185" s="126">
        <f t="shared" si="51"/>
        <v>3971</v>
      </c>
    </row>
    <row r="186" spans="1:12" s="124" customFormat="1" ht="17.25" customHeight="1">
      <c r="A186" s="127">
        <v>41</v>
      </c>
      <c r="B186" s="128" t="s">
        <v>54</v>
      </c>
      <c r="C186" s="114" t="s">
        <v>283</v>
      </c>
      <c r="D186" s="129">
        <f aca="true" t="shared" si="52" ref="D186:J186">D187+D193+D194+D195+D196</f>
        <v>13168</v>
      </c>
      <c r="E186" s="129">
        <f t="shared" si="52"/>
        <v>1625</v>
      </c>
      <c r="F186" s="129">
        <f t="shared" si="52"/>
        <v>14793</v>
      </c>
      <c r="G186" s="129">
        <f t="shared" si="52"/>
        <v>3385</v>
      </c>
      <c r="H186" s="129">
        <f t="shared" si="52"/>
        <v>18178</v>
      </c>
      <c r="I186" s="129">
        <f t="shared" si="52"/>
        <v>590</v>
      </c>
      <c r="J186" s="129">
        <f t="shared" si="52"/>
        <v>18768</v>
      </c>
      <c r="K186" s="129">
        <f>K187+K193+K194+K195+K196</f>
        <v>2964</v>
      </c>
      <c r="L186" s="129">
        <f>L187+L193+L194+L195+L196</f>
        <v>21732</v>
      </c>
    </row>
    <row r="187" spans="1:12" s="124" customFormat="1" ht="17.25" customHeight="1">
      <c r="A187" s="131">
        <v>42</v>
      </c>
      <c r="B187" s="135" t="s">
        <v>480</v>
      </c>
      <c r="C187" s="363" t="s">
        <v>284</v>
      </c>
      <c r="D187" s="126">
        <f aca="true" t="shared" si="53" ref="D187:J187">D188+D189+D190+D191+D192</f>
        <v>13168</v>
      </c>
      <c r="E187" s="126">
        <f t="shared" si="53"/>
        <v>1625</v>
      </c>
      <c r="F187" s="126">
        <f t="shared" si="53"/>
        <v>14793</v>
      </c>
      <c r="G187" s="126">
        <f t="shared" si="53"/>
        <v>3385</v>
      </c>
      <c r="H187" s="126">
        <f t="shared" si="53"/>
        <v>18178</v>
      </c>
      <c r="I187" s="126">
        <f t="shared" si="53"/>
        <v>371</v>
      </c>
      <c r="J187" s="126">
        <f t="shared" si="53"/>
        <v>18549</v>
      </c>
      <c r="K187" s="126">
        <f>K188+K189+K190+K191+K192</f>
        <v>2964</v>
      </c>
      <c r="L187" s="126">
        <f>L188+L189+L190+L191+L192</f>
        <v>21513</v>
      </c>
    </row>
    <row r="188" spans="1:12" ht="17.25" customHeight="1">
      <c r="A188" s="307">
        <v>43</v>
      </c>
      <c r="B188" s="125" t="s">
        <v>481</v>
      </c>
      <c r="C188" s="347" t="s">
        <v>285</v>
      </c>
      <c r="D188" s="126">
        <v>3298</v>
      </c>
      <c r="E188" s="126"/>
      <c r="F188" s="126">
        <f>D188+E188</f>
        <v>3298</v>
      </c>
      <c r="G188" s="126"/>
      <c r="H188" s="126">
        <f>F188+G188</f>
        <v>3298</v>
      </c>
      <c r="I188" s="126"/>
      <c r="J188" s="126">
        <f>H188+I188</f>
        <v>3298</v>
      </c>
      <c r="K188" s="126"/>
      <c r="L188" s="126">
        <f>J188+K188</f>
        <v>3298</v>
      </c>
    </row>
    <row r="189" spans="1:12" ht="17.25" customHeight="1">
      <c r="A189" s="131">
        <v>44</v>
      </c>
      <c r="B189" s="125" t="s">
        <v>482</v>
      </c>
      <c r="C189" s="347" t="s">
        <v>190</v>
      </c>
      <c r="D189" s="126"/>
      <c r="E189" s="126">
        <v>400</v>
      </c>
      <c r="F189" s="126">
        <f aca="true" t="shared" si="54" ref="F189:F196">D189+E189</f>
        <v>400</v>
      </c>
      <c r="G189" s="126"/>
      <c r="H189" s="126">
        <f aca="true" t="shared" si="55" ref="H189:H196">F189+G189</f>
        <v>400</v>
      </c>
      <c r="I189" s="126">
        <v>300</v>
      </c>
      <c r="J189" s="126">
        <f aca="true" t="shared" si="56" ref="J189:J196">H189+I189</f>
        <v>700</v>
      </c>
      <c r="K189" s="126"/>
      <c r="L189" s="126">
        <f aca="true" t="shared" si="57" ref="L189:L196">J189+K189</f>
        <v>700</v>
      </c>
    </row>
    <row r="190" spans="1:12" ht="17.25" customHeight="1">
      <c r="A190" s="307">
        <v>45</v>
      </c>
      <c r="B190" s="125" t="s">
        <v>483</v>
      </c>
      <c r="C190" s="347" t="s">
        <v>193</v>
      </c>
      <c r="D190" s="126"/>
      <c r="E190" s="126">
        <f>31+137</f>
        <v>168</v>
      </c>
      <c r="F190" s="126">
        <f t="shared" si="54"/>
        <v>168</v>
      </c>
      <c r="G190" s="126">
        <v>1148</v>
      </c>
      <c r="H190" s="126">
        <f t="shared" si="55"/>
        <v>1316</v>
      </c>
      <c r="I190" s="126">
        <f>21+90+872+1067</f>
        <v>2050</v>
      </c>
      <c r="J190" s="126">
        <f t="shared" si="56"/>
        <v>3366</v>
      </c>
      <c r="K190" s="126">
        <v>-1068</v>
      </c>
      <c r="L190" s="126">
        <f t="shared" si="57"/>
        <v>2298</v>
      </c>
    </row>
    <row r="191" spans="1:14" s="281" customFormat="1" ht="17.25" customHeight="1">
      <c r="A191" s="131">
        <v>46</v>
      </c>
      <c r="B191" s="125" t="s">
        <v>484</v>
      </c>
      <c r="C191" s="347" t="s">
        <v>200</v>
      </c>
      <c r="D191" s="126"/>
      <c r="E191" s="126"/>
      <c r="F191" s="126">
        <f t="shared" si="54"/>
        <v>0</v>
      </c>
      <c r="G191" s="126"/>
      <c r="H191" s="126">
        <f t="shared" si="55"/>
        <v>0</v>
      </c>
      <c r="I191" s="126">
        <v>475</v>
      </c>
      <c r="J191" s="126">
        <f t="shared" si="56"/>
        <v>475</v>
      </c>
      <c r="K191" s="126"/>
      <c r="L191" s="126">
        <f t="shared" si="57"/>
        <v>475</v>
      </c>
      <c r="N191" s="544"/>
    </row>
    <row r="192" spans="1:14" s="281" customFormat="1" ht="17.25" customHeight="1">
      <c r="A192" s="307">
        <v>47</v>
      </c>
      <c r="B192" s="130" t="s">
        <v>485</v>
      </c>
      <c r="C192" s="348" t="s">
        <v>203</v>
      </c>
      <c r="D192" s="126">
        <v>9870</v>
      </c>
      <c r="E192" s="126">
        <v>1057</v>
      </c>
      <c r="F192" s="126">
        <f t="shared" si="54"/>
        <v>10927</v>
      </c>
      <c r="G192" s="126">
        <v>2237</v>
      </c>
      <c r="H192" s="126">
        <f t="shared" si="55"/>
        <v>13164</v>
      </c>
      <c r="I192" s="126">
        <f>1578-4935+903</f>
        <v>-2454</v>
      </c>
      <c r="J192" s="126">
        <f t="shared" si="56"/>
        <v>10710</v>
      </c>
      <c r="K192" s="126">
        <v>4032</v>
      </c>
      <c r="L192" s="126">
        <f t="shared" si="57"/>
        <v>14742</v>
      </c>
      <c r="N192" s="544"/>
    </row>
    <row r="193" spans="1:12" s="115" customFormat="1" ht="17.25" customHeight="1">
      <c r="A193" s="316">
        <v>48</v>
      </c>
      <c r="B193" s="130" t="s">
        <v>486</v>
      </c>
      <c r="C193" s="368" t="s">
        <v>487</v>
      </c>
      <c r="D193" s="129"/>
      <c r="E193" s="129"/>
      <c r="F193" s="126">
        <f t="shared" si="54"/>
        <v>0</v>
      </c>
      <c r="G193" s="129"/>
      <c r="H193" s="126">
        <f t="shared" si="55"/>
        <v>0</v>
      </c>
      <c r="I193" s="129"/>
      <c r="J193" s="126">
        <f t="shared" si="56"/>
        <v>0</v>
      </c>
      <c r="K193" s="129"/>
      <c r="L193" s="126">
        <f t="shared" si="57"/>
        <v>0</v>
      </c>
    </row>
    <row r="194" spans="1:12" s="124" customFormat="1" ht="17.25" customHeight="1">
      <c r="A194" s="307">
        <v>49</v>
      </c>
      <c r="B194" s="125" t="s">
        <v>488</v>
      </c>
      <c r="C194" s="367" t="s">
        <v>286</v>
      </c>
      <c r="D194" s="129"/>
      <c r="E194" s="129"/>
      <c r="F194" s="126">
        <f t="shared" si="54"/>
        <v>0</v>
      </c>
      <c r="G194" s="129"/>
      <c r="H194" s="126">
        <f t="shared" si="55"/>
        <v>0</v>
      </c>
      <c r="I194" s="129">
        <f>100+119</f>
        <v>219</v>
      </c>
      <c r="J194" s="126">
        <f t="shared" si="56"/>
        <v>219</v>
      </c>
      <c r="K194" s="129"/>
      <c r="L194" s="126">
        <f t="shared" si="57"/>
        <v>219</v>
      </c>
    </row>
    <row r="195" spans="1:12" s="124" customFormat="1" ht="17.25" customHeight="1">
      <c r="A195" s="307">
        <v>50</v>
      </c>
      <c r="B195" s="125" t="s">
        <v>489</v>
      </c>
      <c r="C195" s="367" t="s">
        <v>490</v>
      </c>
      <c r="D195" s="129"/>
      <c r="E195" s="129"/>
      <c r="F195" s="126">
        <f t="shared" si="54"/>
        <v>0</v>
      </c>
      <c r="G195" s="129"/>
      <c r="H195" s="126">
        <f t="shared" si="55"/>
        <v>0</v>
      </c>
      <c r="I195" s="129"/>
      <c r="J195" s="126">
        <f t="shared" si="56"/>
        <v>0</v>
      </c>
      <c r="K195" s="129"/>
      <c r="L195" s="126">
        <f t="shared" si="57"/>
        <v>0</v>
      </c>
    </row>
    <row r="196" spans="1:12" s="124" customFormat="1" ht="17.25" customHeight="1">
      <c r="A196" s="307">
        <v>51</v>
      </c>
      <c r="B196" s="125" t="s">
        <v>491</v>
      </c>
      <c r="C196" s="532" t="s">
        <v>287</v>
      </c>
      <c r="D196" s="129"/>
      <c r="E196" s="129"/>
      <c r="F196" s="126">
        <f t="shared" si="54"/>
        <v>0</v>
      </c>
      <c r="G196" s="129"/>
      <c r="H196" s="126">
        <f t="shared" si="55"/>
        <v>0</v>
      </c>
      <c r="I196" s="129"/>
      <c r="J196" s="126">
        <f t="shared" si="56"/>
        <v>0</v>
      </c>
      <c r="K196" s="129"/>
      <c r="L196" s="126">
        <f t="shared" si="57"/>
        <v>0</v>
      </c>
    </row>
    <row r="197" spans="1:12" s="124" customFormat="1" ht="17.25" customHeight="1" thickBot="1">
      <c r="A197" s="344">
        <v>52</v>
      </c>
      <c r="B197" s="306" t="s">
        <v>55</v>
      </c>
      <c r="C197" s="305" t="s">
        <v>492</v>
      </c>
      <c r="D197" s="378"/>
      <c r="E197" s="378"/>
      <c r="F197" s="378">
        <f>D197+E197</f>
        <v>0</v>
      </c>
      <c r="G197" s="378"/>
      <c r="H197" s="378">
        <f>F197+G197</f>
        <v>0</v>
      </c>
      <c r="I197" s="378"/>
      <c r="J197" s="378">
        <f>H197+I197</f>
        <v>0</v>
      </c>
      <c r="K197" s="378"/>
      <c r="L197" s="378">
        <f>J197+K197</f>
        <v>0</v>
      </c>
    </row>
    <row r="198" spans="1:4" s="133" customFormat="1" ht="17.25" customHeight="1">
      <c r="A198" s="555"/>
      <c r="B198" s="555"/>
      <c r="C198" s="555"/>
      <c r="D198" s="555"/>
    </row>
    <row r="199" ht="17.25" customHeight="1">
      <c r="A199" s="117" t="s">
        <v>605</v>
      </c>
    </row>
    <row r="200" ht="17.25" customHeight="1">
      <c r="A200" s="117" t="s">
        <v>593</v>
      </c>
    </row>
    <row r="201" ht="17.25" customHeight="1" thickBot="1"/>
    <row r="202" spans="1:12" s="124" customFormat="1" ht="17.25" customHeight="1" thickBot="1">
      <c r="A202" s="121">
        <v>53</v>
      </c>
      <c r="B202" s="317" t="s">
        <v>35</v>
      </c>
      <c r="C202" s="430" t="s">
        <v>288</v>
      </c>
      <c r="D202" s="123">
        <f aca="true" t="shared" si="58" ref="D202:J202">D203+D207+D210+D216</f>
        <v>0</v>
      </c>
      <c r="E202" s="123">
        <f t="shared" si="58"/>
        <v>0</v>
      </c>
      <c r="F202" s="123">
        <f t="shared" si="58"/>
        <v>0</v>
      </c>
      <c r="G202" s="123">
        <f t="shared" si="58"/>
        <v>3606</v>
      </c>
      <c r="H202" s="123">
        <f t="shared" si="58"/>
        <v>3606</v>
      </c>
      <c r="I202" s="123">
        <f t="shared" si="58"/>
        <v>0</v>
      </c>
      <c r="J202" s="123">
        <f t="shared" si="58"/>
        <v>3606</v>
      </c>
      <c r="K202" s="123">
        <f>K203+K207+K210+K216</f>
        <v>0</v>
      </c>
      <c r="L202" s="123">
        <f>L203+L207+L210+L216</f>
        <v>3606</v>
      </c>
    </row>
    <row r="203" spans="1:12" s="124" customFormat="1" ht="17.25" customHeight="1">
      <c r="A203" s="319">
        <v>54</v>
      </c>
      <c r="B203" s="142" t="s">
        <v>6</v>
      </c>
      <c r="C203" s="533" t="s">
        <v>289</v>
      </c>
      <c r="D203" s="504">
        <f aca="true" t="shared" si="59" ref="D203:J203">D204+D205+D206</f>
        <v>0</v>
      </c>
      <c r="E203" s="504">
        <f t="shared" si="59"/>
        <v>0</v>
      </c>
      <c r="F203" s="504">
        <f t="shared" si="59"/>
        <v>0</v>
      </c>
      <c r="G203" s="504">
        <f t="shared" si="59"/>
        <v>0</v>
      </c>
      <c r="H203" s="504">
        <f t="shared" si="59"/>
        <v>0</v>
      </c>
      <c r="I203" s="504">
        <f t="shared" si="59"/>
        <v>0</v>
      </c>
      <c r="J203" s="504">
        <f t="shared" si="59"/>
        <v>0</v>
      </c>
      <c r="K203" s="504">
        <f>K204+K205+K206</f>
        <v>0</v>
      </c>
      <c r="L203" s="504">
        <f>L204+L205+L206</f>
        <v>0</v>
      </c>
    </row>
    <row r="204" spans="1:12" ht="30.75" customHeight="1">
      <c r="A204" s="307">
        <v>55</v>
      </c>
      <c r="B204" s="125" t="s">
        <v>7</v>
      </c>
      <c r="C204" s="534" t="s">
        <v>493</v>
      </c>
      <c r="D204" s="126"/>
      <c r="E204" s="126"/>
      <c r="F204" s="126">
        <f>D204+E204</f>
        <v>0</v>
      </c>
      <c r="G204" s="126"/>
      <c r="H204" s="126">
        <f>F204+G204</f>
        <v>0</v>
      </c>
      <c r="I204" s="126"/>
      <c r="J204" s="126">
        <f>H204+I204</f>
        <v>0</v>
      </c>
      <c r="K204" s="126"/>
      <c r="L204" s="126">
        <f>J204+K204</f>
        <v>0</v>
      </c>
    </row>
    <row r="205" spans="1:12" ht="17.25" customHeight="1">
      <c r="A205" s="307">
        <v>56</v>
      </c>
      <c r="B205" s="125" t="s">
        <v>418</v>
      </c>
      <c r="C205" s="347" t="s">
        <v>290</v>
      </c>
      <c r="D205" s="126"/>
      <c r="E205" s="126"/>
      <c r="F205" s="126">
        <f>D205+E205</f>
        <v>0</v>
      </c>
      <c r="G205" s="126"/>
      <c r="H205" s="126">
        <f>F205+G205</f>
        <v>0</v>
      </c>
      <c r="I205" s="126"/>
      <c r="J205" s="126">
        <f>H205+I205</f>
        <v>0</v>
      </c>
      <c r="K205" s="126"/>
      <c r="L205" s="126">
        <f>J205+K205</f>
        <v>0</v>
      </c>
    </row>
    <row r="206" spans="1:12" ht="17.25" customHeight="1">
      <c r="A206" s="307">
        <v>57</v>
      </c>
      <c r="B206" s="125" t="s">
        <v>11</v>
      </c>
      <c r="C206" s="347" t="s">
        <v>206</v>
      </c>
      <c r="D206" s="126"/>
      <c r="E206" s="126"/>
      <c r="F206" s="126">
        <f>D206+E206</f>
        <v>0</v>
      </c>
      <c r="G206" s="126"/>
      <c r="H206" s="126">
        <f>F206+G206</f>
        <v>0</v>
      </c>
      <c r="I206" s="126"/>
      <c r="J206" s="126">
        <f>H206+I206</f>
        <v>0</v>
      </c>
      <c r="K206" s="126"/>
      <c r="L206" s="126">
        <f>J206+K206</f>
        <v>0</v>
      </c>
    </row>
    <row r="207" spans="1:12" s="124" customFormat="1" ht="17.25" customHeight="1">
      <c r="A207" s="127">
        <v>58</v>
      </c>
      <c r="B207" s="128" t="s">
        <v>13</v>
      </c>
      <c r="C207" s="362" t="s">
        <v>291</v>
      </c>
      <c r="D207" s="129">
        <f aca="true" t="shared" si="60" ref="D207:J207">D208+D209</f>
        <v>0</v>
      </c>
      <c r="E207" s="129">
        <f t="shared" si="60"/>
        <v>0</v>
      </c>
      <c r="F207" s="129">
        <f t="shared" si="60"/>
        <v>0</v>
      </c>
      <c r="G207" s="129">
        <f t="shared" si="60"/>
        <v>0</v>
      </c>
      <c r="H207" s="129">
        <f t="shared" si="60"/>
        <v>0</v>
      </c>
      <c r="I207" s="129">
        <f t="shared" si="60"/>
        <v>0</v>
      </c>
      <c r="J207" s="129">
        <f t="shared" si="60"/>
        <v>0</v>
      </c>
      <c r="K207" s="129">
        <f>K208+K209</f>
        <v>0</v>
      </c>
      <c r="L207" s="129">
        <f>L208+L209</f>
        <v>0</v>
      </c>
    </row>
    <row r="208" spans="1:12" ht="17.25" customHeight="1">
      <c r="A208" s="307">
        <v>59</v>
      </c>
      <c r="B208" s="125" t="s">
        <v>15</v>
      </c>
      <c r="C208" s="347" t="s">
        <v>376</v>
      </c>
      <c r="D208" s="126"/>
      <c r="E208" s="126"/>
      <c r="F208" s="126">
        <f>D208+E208</f>
        <v>0</v>
      </c>
      <c r="G208" s="126"/>
      <c r="H208" s="126">
        <f>F208+G208</f>
        <v>0</v>
      </c>
      <c r="I208" s="126"/>
      <c r="J208" s="126">
        <f>H208+I208</f>
        <v>0</v>
      </c>
      <c r="K208" s="126"/>
      <c r="L208" s="126">
        <f>J208+K208</f>
        <v>0</v>
      </c>
    </row>
    <row r="209" spans="1:12" ht="17.25" customHeight="1">
      <c r="A209" s="307">
        <v>60</v>
      </c>
      <c r="B209" s="125" t="s">
        <v>17</v>
      </c>
      <c r="C209" s="347" t="s">
        <v>494</v>
      </c>
      <c r="D209" s="126"/>
      <c r="E209" s="126"/>
      <c r="F209" s="126">
        <f>D209+E209</f>
        <v>0</v>
      </c>
      <c r="G209" s="126"/>
      <c r="H209" s="126">
        <f>F209+G209</f>
        <v>0</v>
      </c>
      <c r="I209" s="126"/>
      <c r="J209" s="126">
        <f>H209+I209</f>
        <v>0</v>
      </c>
      <c r="K209" s="126"/>
      <c r="L209" s="126">
        <f>J209+K209</f>
        <v>0</v>
      </c>
    </row>
    <row r="210" spans="1:12" s="115" customFormat="1" ht="17.25" customHeight="1">
      <c r="A210" s="127">
        <v>61</v>
      </c>
      <c r="B210" s="128" t="s">
        <v>52</v>
      </c>
      <c r="C210" s="362" t="s">
        <v>292</v>
      </c>
      <c r="D210" s="129">
        <f aca="true" t="shared" si="61" ref="D210:J210">D211+D212+D213+D214+D215</f>
        <v>0</v>
      </c>
      <c r="E210" s="129">
        <f t="shared" si="61"/>
        <v>0</v>
      </c>
      <c r="F210" s="129">
        <f t="shared" si="61"/>
        <v>0</v>
      </c>
      <c r="G210" s="129">
        <f t="shared" si="61"/>
        <v>3606</v>
      </c>
      <c r="H210" s="129">
        <f t="shared" si="61"/>
        <v>3606</v>
      </c>
      <c r="I210" s="129">
        <f t="shared" si="61"/>
        <v>0</v>
      </c>
      <c r="J210" s="129">
        <f t="shared" si="61"/>
        <v>3606</v>
      </c>
      <c r="K210" s="129">
        <f>K211+K212+K213+K214+K215</f>
        <v>0</v>
      </c>
      <c r="L210" s="129">
        <f>L211+L212+L213+L214+L215</f>
        <v>3606</v>
      </c>
    </row>
    <row r="211" spans="1:12" ht="17.25" customHeight="1">
      <c r="A211" s="307">
        <v>62</v>
      </c>
      <c r="B211" s="125" t="s">
        <v>279</v>
      </c>
      <c r="C211" s="347" t="s">
        <v>293</v>
      </c>
      <c r="D211" s="126"/>
      <c r="E211" s="126"/>
      <c r="F211" s="126">
        <f aca="true" t="shared" si="62" ref="F211:F216">D211+E211</f>
        <v>0</v>
      </c>
      <c r="G211" s="126">
        <v>3606</v>
      </c>
      <c r="H211" s="126">
        <f aca="true" t="shared" si="63" ref="H211:H216">F211+G211</f>
        <v>3606</v>
      </c>
      <c r="I211" s="126"/>
      <c r="J211" s="126">
        <f aca="true" t="shared" si="64" ref="J211:J216">H211+I211</f>
        <v>3606</v>
      </c>
      <c r="K211" s="126"/>
      <c r="L211" s="126">
        <f aca="true" t="shared" si="65" ref="L211:L216">J211+K211</f>
        <v>3606</v>
      </c>
    </row>
    <row r="212" spans="1:12" ht="17.25" customHeight="1">
      <c r="A212" s="307">
        <v>63</v>
      </c>
      <c r="B212" s="125" t="s">
        <v>495</v>
      </c>
      <c r="C212" s="347" t="s">
        <v>487</v>
      </c>
      <c r="D212" s="126"/>
      <c r="E212" s="126"/>
      <c r="F212" s="126">
        <f t="shared" si="62"/>
        <v>0</v>
      </c>
      <c r="G212" s="126"/>
      <c r="H212" s="126">
        <f t="shared" si="63"/>
        <v>0</v>
      </c>
      <c r="I212" s="126"/>
      <c r="J212" s="126">
        <f t="shared" si="64"/>
        <v>0</v>
      </c>
      <c r="K212" s="126"/>
      <c r="L212" s="126">
        <f t="shared" si="65"/>
        <v>0</v>
      </c>
    </row>
    <row r="213" spans="1:12" ht="17.25" customHeight="1">
      <c r="A213" s="307">
        <v>64</v>
      </c>
      <c r="B213" s="125" t="s">
        <v>496</v>
      </c>
      <c r="C213" s="347" t="s">
        <v>41</v>
      </c>
      <c r="D213" s="126"/>
      <c r="E213" s="126"/>
      <c r="F213" s="126">
        <f t="shared" si="62"/>
        <v>0</v>
      </c>
      <c r="G213" s="126"/>
      <c r="H213" s="126">
        <f t="shared" si="63"/>
        <v>0</v>
      </c>
      <c r="I213" s="126"/>
      <c r="J213" s="126">
        <f t="shared" si="64"/>
        <v>0</v>
      </c>
      <c r="K213" s="126"/>
      <c r="L213" s="126">
        <f t="shared" si="65"/>
        <v>0</v>
      </c>
    </row>
    <row r="214" spans="1:12" ht="17.25" customHeight="1">
      <c r="A214" s="307">
        <v>65</v>
      </c>
      <c r="B214" s="125" t="s">
        <v>497</v>
      </c>
      <c r="C214" s="347" t="s">
        <v>498</v>
      </c>
      <c r="D214" s="126"/>
      <c r="E214" s="126"/>
      <c r="F214" s="126">
        <f t="shared" si="62"/>
        <v>0</v>
      </c>
      <c r="G214" s="126"/>
      <c r="H214" s="126">
        <f t="shared" si="63"/>
        <v>0</v>
      </c>
      <c r="I214" s="126"/>
      <c r="J214" s="126">
        <f t="shared" si="64"/>
        <v>0</v>
      </c>
      <c r="K214" s="126"/>
      <c r="L214" s="126">
        <f t="shared" si="65"/>
        <v>0</v>
      </c>
    </row>
    <row r="215" spans="1:12" ht="17.25" customHeight="1">
      <c r="A215" s="307">
        <v>66</v>
      </c>
      <c r="B215" s="125" t="s">
        <v>499</v>
      </c>
      <c r="C215" s="347" t="s">
        <v>377</v>
      </c>
      <c r="D215" s="126"/>
      <c r="E215" s="126"/>
      <c r="F215" s="126">
        <f t="shared" si="62"/>
        <v>0</v>
      </c>
      <c r="G215" s="126"/>
      <c r="H215" s="126">
        <f t="shared" si="63"/>
        <v>0</v>
      </c>
      <c r="I215" s="126"/>
      <c r="J215" s="126">
        <f t="shared" si="64"/>
        <v>0</v>
      </c>
      <c r="K215" s="126"/>
      <c r="L215" s="126">
        <f t="shared" si="65"/>
        <v>0</v>
      </c>
    </row>
    <row r="216" spans="1:12" s="124" customFormat="1" ht="17.25" customHeight="1" thickBot="1">
      <c r="A216" s="344">
        <v>67</v>
      </c>
      <c r="B216" s="306" t="s">
        <v>53</v>
      </c>
      <c r="C216" s="535" t="s">
        <v>500</v>
      </c>
      <c r="D216" s="378"/>
      <c r="E216" s="378"/>
      <c r="F216" s="378">
        <f t="shared" si="62"/>
        <v>0</v>
      </c>
      <c r="G216" s="378"/>
      <c r="H216" s="378">
        <f t="shared" si="63"/>
        <v>0</v>
      </c>
      <c r="I216" s="378"/>
      <c r="J216" s="378">
        <f t="shared" si="64"/>
        <v>0</v>
      </c>
      <c r="K216" s="378"/>
      <c r="L216" s="378">
        <f t="shared" si="65"/>
        <v>0</v>
      </c>
    </row>
    <row r="217" spans="1:12" ht="17.25" customHeight="1" thickBot="1">
      <c r="A217" s="121">
        <v>68</v>
      </c>
      <c r="B217" s="122" t="s">
        <v>401</v>
      </c>
      <c r="C217" s="365" t="s">
        <v>501</v>
      </c>
      <c r="D217" s="123">
        <f aca="true" t="shared" si="66" ref="D217:J217">D202+D152</f>
        <v>233091</v>
      </c>
      <c r="E217" s="123">
        <f t="shared" si="66"/>
        <v>3575</v>
      </c>
      <c r="F217" s="123">
        <f t="shared" si="66"/>
        <v>236666</v>
      </c>
      <c r="G217" s="123">
        <f t="shared" si="66"/>
        <v>7341</v>
      </c>
      <c r="H217" s="123">
        <f t="shared" si="66"/>
        <v>244007</v>
      </c>
      <c r="I217" s="123">
        <f t="shared" si="66"/>
        <v>7236</v>
      </c>
      <c r="J217" s="123">
        <f t="shared" si="66"/>
        <v>251243</v>
      </c>
      <c r="K217" s="123">
        <f>K202+K152</f>
        <v>4032</v>
      </c>
      <c r="L217" s="123">
        <f>L202+L152</f>
        <v>255275</v>
      </c>
    </row>
    <row r="218" spans="1:12" ht="32.25" customHeight="1" thickBot="1">
      <c r="A218" s="121">
        <v>69</v>
      </c>
      <c r="B218" s="122" t="s">
        <v>402</v>
      </c>
      <c r="C218" s="365" t="s">
        <v>207</v>
      </c>
      <c r="D218" s="123">
        <f aca="true" t="shared" si="67" ref="D218:L218">D219</f>
        <v>47697</v>
      </c>
      <c r="E218" s="123">
        <f t="shared" si="67"/>
        <v>0</v>
      </c>
      <c r="F218" s="123">
        <f t="shared" si="67"/>
        <v>47697</v>
      </c>
      <c r="G218" s="123">
        <f t="shared" si="67"/>
        <v>26757</v>
      </c>
      <c r="H218" s="123">
        <f t="shared" si="67"/>
        <v>74454</v>
      </c>
      <c r="I218" s="123">
        <f t="shared" si="67"/>
        <v>0</v>
      </c>
      <c r="J218" s="123">
        <f t="shared" si="67"/>
        <v>74454</v>
      </c>
      <c r="K218" s="123">
        <f t="shared" si="67"/>
        <v>0</v>
      </c>
      <c r="L218" s="123">
        <f t="shared" si="67"/>
        <v>74454</v>
      </c>
    </row>
    <row r="219" spans="1:12" s="124" customFormat="1" ht="17.25" customHeight="1">
      <c r="A219" s="314">
        <v>70</v>
      </c>
      <c r="B219" s="222" t="s">
        <v>417</v>
      </c>
      <c r="C219" s="346" t="s">
        <v>378</v>
      </c>
      <c r="D219" s="223">
        <f aca="true" t="shared" si="68" ref="D219:J219">D220+D221</f>
        <v>47697</v>
      </c>
      <c r="E219" s="223">
        <f t="shared" si="68"/>
        <v>0</v>
      </c>
      <c r="F219" s="223">
        <f t="shared" si="68"/>
        <v>47697</v>
      </c>
      <c r="G219" s="223">
        <f t="shared" si="68"/>
        <v>26757</v>
      </c>
      <c r="H219" s="223">
        <f t="shared" si="68"/>
        <v>74454</v>
      </c>
      <c r="I219" s="223">
        <f t="shared" si="68"/>
        <v>0</v>
      </c>
      <c r="J219" s="223">
        <f t="shared" si="68"/>
        <v>74454</v>
      </c>
      <c r="K219" s="223">
        <f>K220+K221</f>
        <v>0</v>
      </c>
      <c r="L219" s="223">
        <f>L220+L221</f>
        <v>74454</v>
      </c>
    </row>
    <row r="220" spans="1:12" ht="17.25" customHeight="1">
      <c r="A220" s="316">
        <v>71</v>
      </c>
      <c r="B220" s="138" t="s">
        <v>7</v>
      </c>
      <c r="C220" s="366" t="s">
        <v>208</v>
      </c>
      <c r="D220" s="126">
        <v>32446</v>
      </c>
      <c r="E220" s="126"/>
      <c r="F220" s="126">
        <f>D220+E220</f>
        <v>32446</v>
      </c>
      <c r="G220" s="126">
        <v>21757</v>
      </c>
      <c r="H220" s="126">
        <f>F220+G220</f>
        <v>54203</v>
      </c>
      <c r="I220" s="126"/>
      <c r="J220" s="126">
        <f>H220+I220</f>
        <v>54203</v>
      </c>
      <c r="K220" s="126"/>
      <c r="L220" s="126">
        <f>J220+K220</f>
        <v>54203</v>
      </c>
    </row>
    <row r="221" spans="1:12" ht="17.25" customHeight="1" thickBot="1">
      <c r="A221" s="292">
        <v>72</v>
      </c>
      <c r="B221" s="132" t="s">
        <v>418</v>
      </c>
      <c r="C221" s="364" t="s">
        <v>209</v>
      </c>
      <c r="D221" s="377">
        <v>15251</v>
      </c>
      <c r="E221" s="377"/>
      <c r="F221" s="126">
        <f>D221+E221</f>
        <v>15251</v>
      </c>
      <c r="G221" s="377">
        <v>5000</v>
      </c>
      <c r="H221" s="126">
        <f>F221+G221</f>
        <v>20251</v>
      </c>
      <c r="I221" s="377"/>
      <c r="J221" s="126">
        <f>H221+I221</f>
        <v>20251</v>
      </c>
      <c r="K221" s="377"/>
      <c r="L221" s="126">
        <f>J221+K221</f>
        <v>20251</v>
      </c>
    </row>
    <row r="222" spans="1:12" s="124" customFormat="1" ht="30" customHeight="1" thickBot="1">
      <c r="A222" s="318">
        <v>73</v>
      </c>
      <c r="B222" s="224" t="s">
        <v>419</v>
      </c>
      <c r="C222" s="365" t="s">
        <v>588</v>
      </c>
      <c r="D222" s="123">
        <f aca="true" t="shared" si="69" ref="D222:J222">D223+D224+D231+D232</f>
        <v>0</v>
      </c>
      <c r="E222" s="123">
        <f t="shared" si="69"/>
        <v>0</v>
      </c>
      <c r="F222" s="123">
        <f t="shared" si="69"/>
        <v>0</v>
      </c>
      <c r="G222" s="123">
        <f t="shared" si="69"/>
        <v>0</v>
      </c>
      <c r="H222" s="123">
        <f t="shared" si="69"/>
        <v>0</v>
      </c>
      <c r="I222" s="123">
        <f t="shared" si="69"/>
        <v>0</v>
      </c>
      <c r="J222" s="123">
        <f t="shared" si="69"/>
        <v>0</v>
      </c>
      <c r="K222" s="123">
        <f>K223+K224+K231+K232</f>
        <v>0</v>
      </c>
      <c r="L222" s="123">
        <f>L223+L224+L231+L232</f>
        <v>0</v>
      </c>
    </row>
    <row r="223" spans="1:12" ht="17.25" customHeight="1" thickBot="1">
      <c r="A223" s="121">
        <v>74</v>
      </c>
      <c r="B223" s="122" t="s">
        <v>4</v>
      </c>
      <c r="C223" s="345" t="s">
        <v>210</v>
      </c>
      <c r="D223" s="123">
        <f aca="true" t="shared" si="70" ref="D223:J223">D366+D514</f>
        <v>0</v>
      </c>
      <c r="E223" s="123">
        <f t="shared" si="70"/>
        <v>0</v>
      </c>
      <c r="F223" s="123">
        <f t="shared" si="70"/>
        <v>0</v>
      </c>
      <c r="G223" s="123">
        <f t="shared" si="70"/>
        <v>0</v>
      </c>
      <c r="H223" s="123">
        <f t="shared" si="70"/>
        <v>0</v>
      </c>
      <c r="I223" s="123">
        <f t="shared" si="70"/>
        <v>0</v>
      </c>
      <c r="J223" s="123">
        <f t="shared" si="70"/>
        <v>0</v>
      </c>
      <c r="K223" s="123">
        <f>K366+K514</f>
        <v>0</v>
      </c>
      <c r="L223" s="123">
        <f>L366+L514</f>
        <v>0</v>
      </c>
    </row>
    <row r="224" spans="1:12" s="124" customFormat="1" ht="17.25" customHeight="1" thickBot="1">
      <c r="A224" s="121">
        <v>75</v>
      </c>
      <c r="B224" s="122" t="s">
        <v>35</v>
      </c>
      <c r="C224" s="345" t="s">
        <v>379</v>
      </c>
      <c r="D224" s="123">
        <f aca="true" t="shared" si="71" ref="D224:J224">D225+D228</f>
        <v>0</v>
      </c>
      <c r="E224" s="123">
        <f t="shared" si="71"/>
        <v>0</v>
      </c>
      <c r="F224" s="123">
        <f t="shared" si="71"/>
        <v>0</v>
      </c>
      <c r="G224" s="123">
        <f t="shared" si="71"/>
        <v>0</v>
      </c>
      <c r="H224" s="123">
        <f t="shared" si="71"/>
        <v>0</v>
      </c>
      <c r="I224" s="123">
        <f t="shared" si="71"/>
        <v>0</v>
      </c>
      <c r="J224" s="123">
        <f t="shared" si="71"/>
        <v>0</v>
      </c>
      <c r="K224" s="123">
        <f>K225+K228</f>
        <v>0</v>
      </c>
      <c r="L224" s="123">
        <f>L225+L228</f>
        <v>0</v>
      </c>
    </row>
    <row r="225" spans="1:12" s="124" customFormat="1" ht="17.25" customHeight="1">
      <c r="A225" s="319">
        <v>76</v>
      </c>
      <c r="B225" s="142" t="s">
        <v>6</v>
      </c>
      <c r="C225" s="433" t="s">
        <v>380</v>
      </c>
      <c r="D225" s="223">
        <f aca="true" t="shared" si="72" ref="D225:J225">D368+D516</f>
        <v>0</v>
      </c>
      <c r="E225" s="223">
        <f t="shared" si="72"/>
        <v>0</v>
      </c>
      <c r="F225" s="223">
        <f t="shared" si="72"/>
        <v>0</v>
      </c>
      <c r="G225" s="223">
        <f t="shared" si="72"/>
        <v>0</v>
      </c>
      <c r="H225" s="223">
        <f t="shared" si="72"/>
        <v>0</v>
      </c>
      <c r="I225" s="223">
        <f t="shared" si="72"/>
        <v>0</v>
      </c>
      <c r="J225" s="223">
        <f t="shared" si="72"/>
        <v>0</v>
      </c>
      <c r="K225" s="223">
        <f>K368+K516</f>
        <v>0</v>
      </c>
      <c r="L225" s="223">
        <f>L368+L516</f>
        <v>0</v>
      </c>
    </row>
    <row r="226" spans="1:12" ht="17.25" customHeight="1">
      <c r="A226" s="316">
        <v>77</v>
      </c>
      <c r="B226" s="138" t="s">
        <v>382</v>
      </c>
      <c r="C226" s="134" t="s">
        <v>381</v>
      </c>
      <c r="D226" s="126"/>
      <c r="E226" s="126"/>
      <c r="F226" s="126">
        <f>D226+E226</f>
        <v>0</v>
      </c>
      <c r="G226" s="126"/>
      <c r="H226" s="126">
        <f>F226+G226</f>
        <v>0</v>
      </c>
      <c r="I226" s="126"/>
      <c r="J226" s="126">
        <f>H226+I226</f>
        <v>0</v>
      </c>
      <c r="K226" s="126"/>
      <c r="L226" s="126">
        <f>J226+K226</f>
        <v>0</v>
      </c>
    </row>
    <row r="227" spans="1:12" ht="17.25" customHeight="1">
      <c r="A227" s="307">
        <v>78</v>
      </c>
      <c r="B227" s="125" t="s">
        <v>8</v>
      </c>
      <c r="C227" s="367" t="s">
        <v>383</v>
      </c>
      <c r="D227" s="126"/>
      <c r="E227" s="126"/>
      <c r="F227" s="126">
        <f>D227+E227</f>
        <v>0</v>
      </c>
      <c r="G227" s="126"/>
      <c r="H227" s="126">
        <f>F227+G227</f>
        <v>0</v>
      </c>
      <c r="I227" s="126"/>
      <c r="J227" s="126">
        <f>H227+I227</f>
        <v>0</v>
      </c>
      <c r="K227" s="126"/>
      <c r="L227" s="126">
        <f>J227+K227</f>
        <v>0</v>
      </c>
    </row>
    <row r="228" spans="1:12" s="124" customFormat="1" ht="17.25" customHeight="1">
      <c r="A228" s="315">
        <v>79</v>
      </c>
      <c r="B228" s="313" t="s">
        <v>13</v>
      </c>
      <c r="C228" s="434" t="s">
        <v>294</v>
      </c>
      <c r="D228" s="129">
        <f aca="true" t="shared" si="73" ref="D228:J228">D371+D519</f>
        <v>0</v>
      </c>
      <c r="E228" s="129">
        <f t="shared" si="73"/>
        <v>0</v>
      </c>
      <c r="F228" s="129">
        <f t="shared" si="73"/>
        <v>0</v>
      </c>
      <c r="G228" s="129">
        <f t="shared" si="73"/>
        <v>0</v>
      </c>
      <c r="H228" s="129">
        <f t="shared" si="73"/>
        <v>0</v>
      </c>
      <c r="I228" s="129">
        <f t="shared" si="73"/>
        <v>0</v>
      </c>
      <c r="J228" s="129">
        <f t="shared" si="73"/>
        <v>0</v>
      </c>
      <c r="K228" s="129">
        <f>K371+K519</f>
        <v>0</v>
      </c>
      <c r="L228" s="129">
        <f>L371+L519</f>
        <v>0</v>
      </c>
    </row>
    <row r="229" spans="1:12" ht="17.25" customHeight="1">
      <c r="A229" s="307">
        <v>80</v>
      </c>
      <c r="B229" s="125" t="s">
        <v>382</v>
      </c>
      <c r="C229" s="367" t="s">
        <v>381</v>
      </c>
      <c r="D229" s="126"/>
      <c r="E229" s="126"/>
      <c r="F229" s="126">
        <f>D229+E229</f>
        <v>0</v>
      </c>
      <c r="G229" s="126"/>
      <c r="H229" s="126">
        <f>F229+G229</f>
        <v>0</v>
      </c>
      <c r="I229" s="126"/>
      <c r="J229" s="126">
        <f>H229+I229</f>
        <v>0</v>
      </c>
      <c r="K229" s="126"/>
      <c r="L229" s="126">
        <f>J229+K229</f>
        <v>0</v>
      </c>
    </row>
    <row r="230" spans="1:12" ht="17.25" customHeight="1" thickBot="1">
      <c r="A230" s="307">
        <v>81</v>
      </c>
      <c r="B230" s="130" t="s">
        <v>8</v>
      </c>
      <c r="C230" s="368" t="s">
        <v>383</v>
      </c>
      <c r="D230" s="377"/>
      <c r="E230" s="377"/>
      <c r="F230" s="126">
        <f>D230+E230</f>
        <v>0</v>
      </c>
      <c r="G230" s="377"/>
      <c r="H230" s="126">
        <f>F230+G230</f>
        <v>0</v>
      </c>
      <c r="I230" s="377"/>
      <c r="J230" s="126">
        <f>H230+I230</f>
        <v>0</v>
      </c>
      <c r="K230" s="377"/>
      <c r="L230" s="126">
        <f>J230+K230</f>
        <v>0</v>
      </c>
    </row>
    <row r="231" spans="1:12" s="124" customFormat="1" ht="17.25" customHeight="1" thickBot="1">
      <c r="A231" s="121">
        <v>82</v>
      </c>
      <c r="B231" s="122" t="s">
        <v>38</v>
      </c>
      <c r="C231" s="345" t="s">
        <v>502</v>
      </c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1:12" s="124" customFormat="1" ht="17.25" customHeight="1" thickBot="1">
      <c r="A232" s="121">
        <v>83</v>
      </c>
      <c r="B232" s="122" t="s">
        <v>39</v>
      </c>
      <c r="C232" s="345" t="s">
        <v>503</v>
      </c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1:12" ht="17.25" customHeight="1" thickBot="1">
      <c r="A233" s="304">
        <v>84</v>
      </c>
      <c r="B233" s="320"/>
      <c r="C233" s="139" t="s">
        <v>504</v>
      </c>
      <c r="D233" s="123">
        <f aca="true" t="shared" si="74" ref="D233:J233">D222+D218</f>
        <v>47697</v>
      </c>
      <c r="E233" s="123">
        <f t="shared" si="74"/>
        <v>0</v>
      </c>
      <c r="F233" s="123">
        <f t="shared" si="74"/>
        <v>47697</v>
      </c>
      <c r="G233" s="123">
        <f t="shared" si="74"/>
        <v>26757</v>
      </c>
      <c r="H233" s="123">
        <f t="shared" si="74"/>
        <v>74454</v>
      </c>
      <c r="I233" s="123">
        <f t="shared" si="74"/>
        <v>0</v>
      </c>
      <c r="J233" s="123">
        <f t="shared" si="74"/>
        <v>74454</v>
      </c>
      <c r="K233" s="123">
        <f>K222+K218</f>
        <v>0</v>
      </c>
      <c r="L233" s="123">
        <f>L222+L218</f>
        <v>74454</v>
      </c>
    </row>
    <row r="234" spans="1:12" ht="17.25" customHeight="1" thickBot="1">
      <c r="A234" s="321">
        <v>85</v>
      </c>
      <c r="B234" s="258"/>
      <c r="C234" s="139" t="s">
        <v>505</v>
      </c>
      <c r="D234" s="123">
        <f aca="true" t="shared" si="75" ref="D234:J234">D233+D217</f>
        <v>280788</v>
      </c>
      <c r="E234" s="123">
        <f t="shared" si="75"/>
        <v>3575</v>
      </c>
      <c r="F234" s="123">
        <f t="shared" si="75"/>
        <v>284363</v>
      </c>
      <c r="G234" s="123">
        <f t="shared" si="75"/>
        <v>34098</v>
      </c>
      <c r="H234" s="123">
        <f t="shared" si="75"/>
        <v>318461</v>
      </c>
      <c r="I234" s="123">
        <f t="shared" si="75"/>
        <v>7236</v>
      </c>
      <c r="J234" s="123">
        <f t="shared" si="75"/>
        <v>325697</v>
      </c>
      <c r="K234" s="123">
        <f>K233+K217</f>
        <v>4032</v>
      </c>
      <c r="L234" s="123">
        <f>L233+L217</f>
        <v>329729</v>
      </c>
    </row>
    <row r="236" ht="17.25" customHeight="1">
      <c r="A236" s="117" t="s">
        <v>605</v>
      </c>
    </row>
    <row r="237" ht="17.25" customHeight="1">
      <c r="A237" s="117" t="s">
        <v>593</v>
      </c>
    </row>
    <row r="239" spans="1:12" ht="17.25" customHeight="1" thickBot="1">
      <c r="A239" s="551" t="s">
        <v>47</v>
      </c>
      <c r="B239" s="556"/>
      <c r="C239" s="556"/>
      <c r="D239" s="556"/>
      <c r="E239" s="558"/>
      <c r="F239" s="558"/>
      <c r="G239" s="558"/>
      <c r="H239" s="558"/>
      <c r="I239" s="558"/>
      <c r="J239" s="558"/>
      <c r="K239" s="558"/>
      <c r="L239" s="558"/>
    </row>
    <row r="240" spans="1:12" ht="17.25" customHeight="1" thickBot="1">
      <c r="A240" s="322" t="s">
        <v>48</v>
      </c>
      <c r="B240" s="282"/>
      <c r="C240" s="369" t="s">
        <v>49</v>
      </c>
      <c r="D240" s="283" t="s">
        <v>3</v>
      </c>
      <c r="E240" s="116" t="s">
        <v>596</v>
      </c>
      <c r="F240" s="116" t="s">
        <v>597</v>
      </c>
      <c r="G240" s="116" t="s">
        <v>191</v>
      </c>
      <c r="H240" s="116" t="s">
        <v>597</v>
      </c>
      <c r="I240" s="116" t="s">
        <v>192</v>
      </c>
      <c r="J240" s="116" t="s">
        <v>597</v>
      </c>
      <c r="K240" s="116" t="s">
        <v>202</v>
      </c>
      <c r="L240" s="116" t="s">
        <v>597</v>
      </c>
    </row>
    <row r="241" spans="1:12" ht="17.25" customHeight="1" thickBot="1">
      <c r="A241" s="304">
        <v>1</v>
      </c>
      <c r="B241" s="312" t="s">
        <v>4</v>
      </c>
      <c r="C241" s="370" t="s">
        <v>50</v>
      </c>
      <c r="D241" s="141">
        <f aca="true" t="shared" si="76" ref="D241:J241">D242+D243+D244+D245+D246+D247+D248+D249+D250+D251+D252</f>
        <v>208467</v>
      </c>
      <c r="E241" s="141">
        <f t="shared" si="76"/>
        <v>3159</v>
      </c>
      <c r="F241" s="141">
        <f t="shared" si="76"/>
        <v>211626</v>
      </c>
      <c r="G241" s="141">
        <f t="shared" si="76"/>
        <v>25379</v>
      </c>
      <c r="H241" s="141">
        <f t="shared" si="76"/>
        <v>237005</v>
      </c>
      <c r="I241" s="141">
        <f t="shared" si="76"/>
        <v>7038</v>
      </c>
      <c r="J241" s="141">
        <f t="shared" si="76"/>
        <v>244043</v>
      </c>
      <c r="K241" s="141">
        <f>K242+K243+K244+K245+K246+K247+K248+K249+K250+K251+K252</f>
        <v>4032</v>
      </c>
      <c r="L241" s="141">
        <f>L242+L243+L244+L245+L246+L247+L248+L249+L250+L251+L252</f>
        <v>248075</v>
      </c>
    </row>
    <row r="242" spans="1:12" ht="17.25" customHeight="1">
      <c r="A242" s="131">
        <v>2</v>
      </c>
      <c r="B242" s="135" t="s">
        <v>6</v>
      </c>
      <c r="C242" s="363" t="s">
        <v>51</v>
      </c>
      <c r="D242" s="140">
        <v>29854</v>
      </c>
      <c r="E242" s="140">
        <v>2125</v>
      </c>
      <c r="F242" s="140">
        <f>D242+E242</f>
        <v>31979</v>
      </c>
      <c r="G242" s="140">
        <f>1957+531</f>
        <v>2488</v>
      </c>
      <c r="H242" s="140">
        <f>F242+G242</f>
        <v>34467</v>
      </c>
      <c r="I242" s="140">
        <f>1578+374+304+300</f>
        <v>2556</v>
      </c>
      <c r="J242" s="140">
        <f>H242+I242</f>
        <v>37023</v>
      </c>
      <c r="K242" s="140"/>
      <c r="L242" s="140">
        <f>J242+K242</f>
        <v>37023</v>
      </c>
    </row>
    <row r="243" spans="1:12" ht="17.25" customHeight="1">
      <c r="A243" s="307">
        <v>3</v>
      </c>
      <c r="B243" s="125" t="s">
        <v>13</v>
      </c>
      <c r="C243" s="347" t="s">
        <v>506</v>
      </c>
      <c r="D243" s="140">
        <v>9494</v>
      </c>
      <c r="E243" s="140">
        <v>466</v>
      </c>
      <c r="F243" s="140">
        <f aca="true" t="shared" si="77" ref="F243:F251">D243+E243</f>
        <v>9960</v>
      </c>
      <c r="G243" s="140">
        <f>280+156</f>
        <v>436</v>
      </c>
      <c r="H243" s="140">
        <f aca="true" t="shared" si="78" ref="H243:H251">F243+G243</f>
        <v>10396</v>
      </c>
      <c r="I243" s="140">
        <f>101+96</f>
        <v>197</v>
      </c>
      <c r="J243" s="140">
        <f aca="true" t="shared" si="79" ref="J243:J251">H243+I243</f>
        <v>10593</v>
      </c>
      <c r="K243" s="140"/>
      <c r="L243" s="140">
        <f aca="true" t="shared" si="80" ref="L243:L251">J243+K243</f>
        <v>10593</v>
      </c>
    </row>
    <row r="244" spans="1:12" ht="17.25" customHeight="1">
      <c r="A244" s="131">
        <v>4</v>
      </c>
      <c r="B244" s="125" t="s">
        <v>52</v>
      </c>
      <c r="C244" s="347" t="s">
        <v>384</v>
      </c>
      <c r="D244" s="140">
        <v>90021</v>
      </c>
      <c r="E244" s="140">
        <v>290</v>
      </c>
      <c r="F244" s="140">
        <f t="shared" si="77"/>
        <v>90311</v>
      </c>
      <c r="G244" s="140">
        <v>-450</v>
      </c>
      <c r="H244" s="140">
        <f t="shared" si="78"/>
        <v>89861</v>
      </c>
      <c r="I244" s="140">
        <f>219+446+370+872</f>
        <v>1907</v>
      </c>
      <c r="J244" s="140">
        <f t="shared" si="79"/>
        <v>91768</v>
      </c>
      <c r="K244" s="140"/>
      <c r="L244" s="140">
        <f t="shared" si="80"/>
        <v>91768</v>
      </c>
    </row>
    <row r="245" spans="1:12" ht="17.25" customHeight="1">
      <c r="A245" s="307">
        <v>5</v>
      </c>
      <c r="B245" s="125" t="s">
        <v>53</v>
      </c>
      <c r="C245" s="347" t="s">
        <v>385</v>
      </c>
      <c r="D245" s="140">
        <v>200</v>
      </c>
      <c r="E245" s="140"/>
      <c r="F245" s="140">
        <f t="shared" si="77"/>
        <v>200</v>
      </c>
      <c r="G245" s="140"/>
      <c r="H245" s="140">
        <f t="shared" si="78"/>
        <v>200</v>
      </c>
      <c r="I245" s="140"/>
      <c r="J245" s="140">
        <f t="shared" si="79"/>
        <v>200</v>
      </c>
      <c r="K245" s="140"/>
      <c r="L245" s="140">
        <f t="shared" si="80"/>
        <v>200</v>
      </c>
    </row>
    <row r="246" spans="1:12" ht="17.25" customHeight="1">
      <c r="A246" s="131">
        <v>6</v>
      </c>
      <c r="B246" s="125" t="s">
        <v>54</v>
      </c>
      <c r="C246" s="347" t="s">
        <v>56</v>
      </c>
      <c r="D246" s="140">
        <v>44230</v>
      </c>
      <c r="E246" s="140">
        <v>0</v>
      </c>
      <c r="F246" s="140">
        <f t="shared" si="77"/>
        <v>44230</v>
      </c>
      <c r="G246" s="140"/>
      <c r="H246" s="140">
        <f t="shared" si="78"/>
        <v>44230</v>
      </c>
      <c r="I246" s="140"/>
      <c r="J246" s="140">
        <f t="shared" si="79"/>
        <v>44230</v>
      </c>
      <c r="K246" s="140"/>
      <c r="L246" s="140">
        <f t="shared" si="80"/>
        <v>44230</v>
      </c>
    </row>
    <row r="247" spans="1:12" ht="17.25" customHeight="1">
      <c r="A247" s="307">
        <v>7</v>
      </c>
      <c r="B247" s="125" t="s">
        <v>55</v>
      </c>
      <c r="C247" s="347" t="s">
        <v>58</v>
      </c>
      <c r="D247" s="140">
        <v>2880</v>
      </c>
      <c r="E247" s="140"/>
      <c r="F247" s="140">
        <f t="shared" si="77"/>
        <v>2880</v>
      </c>
      <c r="G247" s="140"/>
      <c r="H247" s="140">
        <f t="shared" si="78"/>
        <v>2880</v>
      </c>
      <c r="I247" s="140"/>
      <c r="J247" s="140">
        <f t="shared" si="79"/>
        <v>2880</v>
      </c>
      <c r="K247" s="140"/>
      <c r="L247" s="140">
        <f t="shared" si="80"/>
        <v>2880</v>
      </c>
    </row>
    <row r="248" spans="1:12" ht="17.25" customHeight="1">
      <c r="A248" s="131">
        <v>8</v>
      </c>
      <c r="B248" s="125" t="s">
        <v>57</v>
      </c>
      <c r="C248" s="347" t="s">
        <v>507</v>
      </c>
      <c r="D248" s="140">
        <v>26788</v>
      </c>
      <c r="E248" s="140">
        <v>278</v>
      </c>
      <c r="F248" s="140">
        <f t="shared" si="77"/>
        <v>27066</v>
      </c>
      <c r="G248" s="140">
        <v>1148</v>
      </c>
      <c r="H248" s="140">
        <f t="shared" si="78"/>
        <v>28214</v>
      </c>
      <c r="I248" s="140">
        <f>1067+90+21+61+579-151+357+110</f>
        <v>2134</v>
      </c>
      <c r="J248" s="140">
        <f t="shared" si="79"/>
        <v>30348</v>
      </c>
      <c r="K248" s="140"/>
      <c r="L248" s="140">
        <f t="shared" si="80"/>
        <v>30348</v>
      </c>
    </row>
    <row r="249" spans="1:12" ht="17.25" customHeight="1">
      <c r="A249" s="307">
        <v>9</v>
      </c>
      <c r="B249" s="125" t="s">
        <v>59</v>
      </c>
      <c r="C249" s="347" t="s">
        <v>61</v>
      </c>
      <c r="D249" s="140"/>
      <c r="E249" s="140"/>
      <c r="F249" s="140">
        <f t="shared" si="77"/>
        <v>0</v>
      </c>
      <c r="G249" s="140"/>
      <c r="H249" s="140">
        <f t="shared" si="78"/>
        <v>0</v>
      </c>
      <c r="I249" s="140"/>
      <c r="J249" s="140">
        <f t="shared" si="79"/>
        <v>0</v>
      </c>
      <c r="K249" s="140"/>
      <c r="L249" s="140">
        <f t="shared" si="80"/>
        <v>0</v>
      </c>
    </row>
    <row r="250" spans="1:12" ht="17.25" customHeight="1">
      <c r="A250" s="307">
        <v>10</v>
      </c>
      <c r="B250" s="125" t="s">
        <v>60</v>
      </c>
      <c r="C250" s="347" t="s">
        <v>508</v>
      </c>
      <c r="D250" s="140"/>
      <c r="E250" s="140"/>
      <c r="F250" s="140">
        <f t="shared" si="77"/>
        <v>0</v>
      </c>
      <c r="G250" s="140"/>
      <c r="H250" s="140">
        <f t="shared" si="78"/>
        <v>0</v>
      </c>
      <c r="I250" s="140"/>
      <c r="J250" s="140">
        <f t="shared" si="79"/>
        <v>0</v>
      </c>
      <c r="K250" s="140"/>
      <c r="L250" s="140">
        <f t="shared" si="80"/>
        <v>0</v>
      </c>
    </row>
    <row r="251" spans="1:12" ht="17.25" customHeight="1">
      <c r="A251" s="307">
        <v>11</v>
      </c>
      <c r="B251" s="125" t="s">
        <v>62</v>
      </c>
      <c r="C251" s="347" t="s">
        <v>509</v>
      </c>
      <c r="D251" s="140"/>
      <c r="E251" s="140"/>
      <c r="F251" s="140">
        <f t="shared" si="77"/>
        <v>0</v>
      </c>
      <c r="G251" s="140"/>
      <c r="H251" s="140">
        <f t="shared" si="78"/>
        <v>0</v>
      </c>
      <c r="I251" s="140"/>
      <c r="J251" s="140">
        <f t="shared" si="79"/>
        <v>0</v>
      </c>
      <c r="K251" s="140"/>
      <c r="L251" s="140">
        <f t="shared" si="80"/>
        <v>0</v>
      </c>
    </row>
    <row r="252" spans="1:12" ht="17.25" customHeight="1">
      <c r="A252" s="307">
        <v>12</v>
      </c>
      <c r="B252" s="125" t="s">
        <v>64</v>
      </c>
      <c r="C252" s="347" t="s">
        <v>386</v>
      </c>
      <c r="D252" s="140">
        <f aca="true" t="shared" si="81" ref="D252:J252">D253+D254+D255</f>
        <v>5000</v>
      </c>
      <c r="E252" s="140">
        <f t="shared" si="81"/>
        <v>0</v>
      </c>
      <c r="F252" s="140">
        <f t="shared" si="81"/>
        <v>5000</v>
      </c>
      <c r="G252" s="140">
        <f t="shared" si="81"/>
        <v>21757</v>
      </c>
      <c r="H252" s="140">
        <f t="shared" si="81"/>
        <v>26757</v>
      </c>
      <c r="I252" s="140">
        <f t="shared" si="81"/>
        <v>244</v>
      </c>
      <c r="J252" s="140">
        <f t="shared" si="81"/>
        <v>27001</v>
      </c>
      <c r="K252" s="140">
        <f>K253+K254+K255</f>
        <v>4032</v>
      </c>
      <c r="L252" s="140">
        <f>L253+L254+L255</f>
        <v>31033</v>
      </c>
    </row>
    <row r="253" spans="1:12" ht="17.25" customHeight="1">
      <c r="A253" s="307">
        <v>13</v>
      </c>
      <c r="B253" s="125" t="s">
        <v>511</v>
      </c>
      <c r="C253" s="347" t="s">
        <v>387</v>
      </c>
      <c r="D253" s="379"/>
      <c r="E253" s="379"/>
      <c r="F253" s="379">
        <f>D253+E253</f>
        <v>0</v>
      </c>
      <c r="G253" s="379"/>
      <c r="H253" s="379">
        <f>F253+G253</f>
        <v>0</v>
      </c>
      <c r="I253" s="379"/>
      <c r="J253" s="379">
        <f>H253+I253</f>
        <v>0</v>
      </c>
      <c r="K253" s="379"/>
      <c r="L253" s="379">
        <f>J253+K253</f>
        <v>0</v>
      </c>
    </row>
    <row r="254" spans="1:12" ht="17.25" customHeight="1">
      <c r="A254" s="307">
        <v>14</v>
      </c>
      <c r="B254" s="125" t="s">
        <v>512</v>
      </c>
      <c r="C254" s="347" t="s">
        <v>72</v>
      </c>
      <c r="D254" s="379">
        <v>5000</v>
      </c>
      <c r="E254" s="379"/>
      <c r="F254" s="379">
        <f>D254+E254</f>
        <v>5000</v>
      </c>
      <c r="G254" s="379">
        <v>21757</v>
      </c>
      <c r="H254" s="379">
        <f>F254+G254</f>
        <v>26757</v>
      </c>
      <c r="I254" s="379">
        <f>394+3882-4032</f>
        <v>244</v>
      </c>
      <c r="J254" s="379">
        <f>H254+I254</f>
        <v>27001</v>
      </c>
      <c r="K254" s="379">
        <v>4032</v>
      </c>
      <c r="L254" s="379">
        <f>J254+K254</f>
        <v>31033</v>
      </c>
    </row>
    <row r="255" spans="1:12" ht="17.25" customHeight="1" thickBot="1">
      <c r="A255" s="292">
        <v>15</v>
      </c>
      <c r="B255" s="132" t="s">
        <v>510</v>
      </c>
      <c r="C255" s="364" t="s">
        <v>388</v>
      </c>
      <c r="D255" s="285"/>
      <c r="E255" s="285"/>
      <c r="F255" s="379">
        <f>D255+E255</f>
        <v>0</v>
      </c>
      <c r="G255" s="285"/>
      <c r="H255" s="379">
        <f>F255+G255</f>
        <v>0</v>
      </c>
      <c r="I255" s="285"/>
      <c r="J255" s="379">
        <f>H255+I255</f>
        <v>0</v>
      </c>
      <c r="K255" s="285"/>
      <c r="L255" s="379">
        <f>J255+K255</f>
        <v>0</v>
      </c>
    </row>
    <row r="256" spans="1:12" ht="17.25" customHeight="1" thickBot="1">
      <c r="A256" s="121">
        <v>16</v>
      </c>
      <c r="B256" s="122" t="s">
        <v>35</v>
      </c>
      <c r="C256" s="345" t="s">
        <v>63</v>
      </c>
      <c r="D256" s="141">
        <f aca="true" t="shared" si="82" ref="D256:J256">D257+D258+D260+D261+D262+D263+D266+D264+D265</f>
        <v>15251</v>
      </c>
      <c r="E256" s="141">
        <f t="shared" si="82"/>
        <v>0</v>
      </c>
      <c r="F256" s="141">
        <f t="shared" si="82"/>
        <v>15251</v>
      </c>
      <c r="G256" s="141">
        <f t="shared" si="82"/>
        <v>8606</v>
      </c>
      <c r="H256" s="141">
        <f t="shared" si="82"/>
        <v>23857</v>
      </c>
      <c r="I256" s="141">
        <f t="shared" si="82"/>
        <v>0</v>
      </c>
      <c r="J256" s="141">
        <f t="shared" si="82"/>
        <v>23857</v>
      </c>
      <c r="K256" s="141">
        <f>K257+K258+K260+K261+K262+K263+K266+K264+K265</f>
        <v>0</v>
      </c>
      <c r="L256" s="141">
        <f>L257+L258+L260+L261+L262+L263+L266+L264+L265</f>
        <v>23857</v>
      </c>
    </row>
    <row r="257" spans="1:12" ht="17.25" customHeight="1">
      <c r="A257" s="131">
        <v>17</v>
      </c>
      <c r="B257" s="135" t="s">
        <v>6</v>
      </c>
      <c r="C257" s="363" t="s">
        <v>389</v>
      </c>
      <c r="D257" s="140">
        <v>3678</v>
      </c>
      <c r="E257" s="140"/>
      <c r="F257" s="140">
        <f>D257+E257</f>
        <v>3678</v>
      </c>
      <c r="G257" s="140"/>
      <c r="H257" s="140">
        <f>F257+G257</f>
        <v>3678</v>
      </c>
      <c r="I257" s="140">
        <v>2155</v>
      </c>
      <c r="J257" s="140">
        <f>H257+I257</f>
        <v>5833</v>
      </c>
      <c r="K257" s="140"/>
      <c r="L257" s="140">
        <f>J257+K257</f>
        <v>5833</v>
      </c>
    </row>
    <row r="258" spans="1:12" ht="17.25" customHeight="1">
      <c r="A258" s="307">
        <v>18</v>
      </c>
      <c r="B258" s="125" t="s">
        <v>13</v>
      </c>
      <c r="C258" s="347" t="s">
        <v>390</v>
      </c>
      <c r="D258" s="140">
        <v>2873</v>
      </c>
      <c r="E258" s="140"/>
      <c r="F258" s="140">
        <f aca="true" t="shared" si="83" ref="F258:F265">D258+E258</f>
        <v>2873</v>
      </c>
      <c r="G258" s="140">
        <v>3606</v>
      </c>
      <c r="H258" s="140">
        <f aca="true" t="shared" si="84" ref="H258:H265">F258+G258</f>
        <v>6479</v>
      </c>
      <c r="I258" s="140">
        <v>4340</v>
      </c>
      <c r="J258" s="140">
        <f aca="true" t="shared" si="85" ref="J258:J265">H258+I258</f>
        <v>10819</v>
      </c>
      <c r="K258" s="140"/>
      <c r="L258" s="140">
        <f aca="true" t="shared" si="86" ref="L258:L265">J258+K258</f>
        <v>10819</v>
      </c>
    </row>
    <row r="259" spans="1:12" ht="17.25" customHeight="1">
      <c r="A259" s="307">
        <v>19</v>
      </c>
      <c r="B259" s="135" t="s">
        <v>52</v>
      </c>
      <c r="C259" s="363" t="s">
        <v>513</v>
      </c>
      <c r="D259" s="140"/>
      <c r="E259" s="140"/>
      <c r="F259" s="140">
        <f t="shared" si="83"/>
        <v>0</v>
      </c>
      <c r="G259" s="140"/>
      <c r="H259" s="140">
        <f t="shared" si="84"/>
        <v>0</v>
      </c>
      <c r="I259" s="140"/>
      <c r="J259" s="140">
        <f t="shared" si="85"/>
        <v>0</v>
      </c>
      <c r="K259" s="140"/>
      <c r="L259" s="140">
        <f t="shared" si="86"/>
        <v>0</v>
      </c>
    </row>
    <row r="260" spans="1:12" ht="17.25" customHeight="1">
      <c r="A260" s="307">
        <v>20</v>
      </c>
      <c r="B260" s="135" t="s">
        <v>53</v>
      </c>
      <c r="C260" s="363" t="s">
        <v>391</v>
      </c>
      <c r="D260" s="140"/>
      <c r="E260" s="140"/>
      <c r="F260" s="140">
        <f t="shared" si="83"/>
        <v>0</v>
      </c>
      <c r="G260" s="140"/>
      <c r="H260" s="140">
        <f t="shared" si="84"/>
        <v>0</v>
      </c>
      <c r="I260" s="140"/>
      <c r="J260" s="140">
        <f t="shared" si="85"/>
        <v>0</v>
      </c>
      <c r="K260" s="140"/>
      <c r="L260" s="140">
        <f t="shared" si="86"/>
        <v>0</v>
      </c>
    </row>
    <row r="261" spans="1:12" ht="17.25" customHeight="1">
      <c r="A261" s="307">
        <v>21</v>
      </c>
      <c r="B261" s="135" t="s">
        <v>54</v>
      </c>
      <c r="C261" s="366" t="s">
        <v>392</v>
      </c>
      <c r="D261" s="140"/>
      <c r="E261" s="140"/>
      <c r="F261" s="140">
        <f t="shared" si="83"/>
        <v>0</v>
      </c>
      <c r="G261" s="140"/>
      <c r="H261" s="140">
        <f t="shared" si="84"/>
        <v>0</v>
      </c>
      <c r="I261" s="140"/>
      <c r="J261" s="140">
        <f t="shared" si="85"/>
        <v>0</v>
      </c>
      <c r="K261" s="140"/>
      <c r="L261" s="140">
        <f t="shared" si="86"/>
        <v>0</v>
      </c>
    </row>
    <row r="262" spans="1:12" ht="17.25" customHeight="1">
      <c r="A262" s="307">
        <v>22</v>
      </c>
      <c r="B262" s="135" t="s">
        <v>55</v>
      </c>
      <c r="C262" s="348" t="s">
        <v>69</v>
      </c>
      <c r="D262" s="140">
        <v>400</v>
      </c>
      <c r="E262" s="140"/>
      <c r="F262" s="140">
        <f t="shared" si="83"/>
        <v>400</v>
      </c>
      <c r="G262" s="140"/>
      <c r="H262" s="140">
        <f t="shared" si="84"/>
        <v>400</v>
      </c>
      <c r="I262" s="140">
        <v>-400</v>
      </c>
      <c r="J262" s="140">
        <f t="shared" si="85"/>
        <v>0</v>
      </c>
      <c r="K262" s="140"/>
      <c r="L262" s="140">
        <f t="shared" si="86"/>
        <v>0</v>
      </c>
    </row>
    <row r="263" spans="1:14" ht="17.25" customHeight="1">
      <c r="A263" s="137">
        <v>23</v>
      </c>
      <c r="B263" s="125" t="s">
        <v>57</v>
      </c>
      <c r="C263" s="347" t="s">
        <v>67</v>
      </c>
      <c r="D263" s="140">
        <v>3300</v>
      </c>
      <c r="E263" s="140"/>
      <c r="F263" s="140">
        <f t="shared" si="83"/>
        <v>3300</v>
      </c>
      <c r="G263" s="140"/>
      <c r="H263" s="140">
        <f t="shared" si="84"/>
        <v>3300</v>
      </c>
      <c r="I263" s="140">
        <v>-3300</v>
      </c>
      <c r="J263" s="140">
        <f t="shared" si="85"/>
        <v>0</v>
      </c>
      <c r="K263" s="140"/>
      <c r="L263" s="140">
        <f t="shared" si="86"/>
        <v>0</v>
      </c>
      <c r="N263" s="117" t="s">
        <v>515</v>
      </c>
    </row>
    <row r="264" spans="1:12" ht="17.25" customHeight="1">
      <c r="A264" s="137">
        <v>24</v>
      </c>
      <c r="B264" s="125" t="s">
        <v>59</v>
      </c>
      <c r="C264" s="347" t="s">
        <v>514</v>
      </c>
      <c r="D264" s="140"/>
      <c r="E264" s="140"/>
      <c r="F264" s="140">
        <f t="shared" si="83"/>
        <v>0</v>
      </c>
      <c r="G264" s="140"/>
      <c r="H264" s="140">
        <f t="shared" si="84"/>
        <v>0</v>
      </c>
      <c r="I264" s="140"/>
      <c r="J264" s="140">
        <f t="shared" si="85"/>
        <v>0</v>
      </c>
      <c r="K264" s="140"/>
      <c r="L264" s="140">
        <f t="shared" si="86"/>
        <v>0</v>
      </c>
    </row>
    <row r="265" spans="1:12" ht="17.25" customHeight="1">
      <c r="A265" s="137">
        <v>25</v>
      </c>
      <c r="B265" s="125" t="s">
        <v>60</v>
      </c>
      <c r="C265" s="347" t="s">
        <v>516</v>
      </c>
      <c r="D265" s="140"/>
      <c r="E265" s="140"/>
      <c r="F265" s="140">
        <f t="shared" si="83"/>
        <v>0</v>
      </c>
      <c r="G265" s="140"/>
      <c r="H265" s="140">
        <f t="shared" si="84"/>
        <v>0</v>
      </c>
      <c r="I265" s="140"/>
      <c r="J265" s="140">
        <f t="shared" si="85"/>
        <v>0</v>
      </c>
      <c r="K265" s="140"/>
      <c r="L265" s="140">
        <f t="shared" si="86"/>
        <v>0</v>
      </c>
    </row>
    <row r="266" spans="1:12" ht="17.25" customHeight="1">
      <c r="A266" s="307">
        <v>26</v>
      </c>
      <c r="B266" s="125" t="s">
        <v>62</v>
      </c>
      <c r="C266" s="347" t="s">
        <v>393</v>
      </c>
      <c r="D266" s="140">
        <f aca="true" t="shared" si="87" ref="D266:J266">D267+D268+D269</f>
        <v>5000</v>
      </c>
      <c r="E266" s="140">
        <f t="shared" si="87"/>
        <v>0</v>
      </c>
      <c r="F266" s="140">
        <f t="shared" si="87"/>
        <v>5000</v>
      </c>
      <c r="G266" s="140">
        <f t="shared" si="87"/>
        <v>5000</v>
      </c>
      <c r="H266" s="140">
        <f t="shared" si="87"/>
        <v>10000</v>
      </c>
      <c r="I266" s="140">
        <f t="shared" si="87"/>
        <v>-2795</v>
      </c>
      <c r="J266" s="140">
        <f t="shared" si="87"/>
        <v>7205</v>
      </c>
      <c r="K266" s="140">
        <f>K267+K268+K269</f>
        <v>0</v>
      </c>
      <c r="L266" s="140">
        <f>L267+L268+L269</f>
        <v>7205</v>
      </c>
    </row>
    <row r="267" spans="1:12" ht="17.25" customHeight="1">
      <c r="A267" s="307">
        <v>27</v>
      </c>
      <c r="B267" s="125" t="s">
        <v>511</v>
      </c>
      <c r="C267" s="347" t="s">
        <v>387</v>
      </c>
      <c r="D267" s="140"/>
      <c r="E267" s="140"/>
      <c r="F267" s="140">
        <f>D267+E267</f>
        <v>0</v>
      </c>
      <c r="G267" s="140"/>
      <c r="H267" s="140">
        <f>F267+G267</f>
        <v>0</v>
      </c>
      <c r="I267" s="140"/>
      <c r="J267" s="140">
        <f>H267+I267</f>
        <v>0</v>
      </c>
      <c r="K267" s="140"/>
      <c r="L267" s="140">
        <f>J267+K267</f>
        <v>0</v>
      </c>
    </row>
    <row r="268" spans="1:12" ht="17.25" customHeight="1">
      <c r="A268" s="307">
        <v>28</v>
      </c>
      <c r="B268" s="125" t="s">
        <v>512</v>
      </c>
      <c r="C268" s="347" t="s">
        <v>72</v>
      </c>
      <c r="D268" s="140">
        <v>5000</v>
      </c>
      <c r="E268" s="140"/>
      <c r="F268" s="140">
        <f>D268+E268</f>
        <v>5000</v>
      </c>
      <c r="G268" s="140">
        <v>5000</v>
      </c>
      <c r="H268" s="140">
        <f>F268+G268</f>
        <v>10000</v>
      </c>
      <c r="I268" s="140">
        <v>-2795</v>
      </c>
      <c r="J268" s="140">
        <f>H268+I268</f>
        <v>7205</v>
      </c>
      <c r="K268" s="140"/>
      <c r="L268" s="140">
        <f>J268+K268</f>
        <v>7205</v>
      </c>
    </row>
    <row r="269" spans="1:14" ht="17.25" customHeight="1" thickBot="1">
      <c r="A269" s="292">
        <v>29</v>
      </c>
      <c r="B269" s="132" t="s">
        <v>510</v>
      </c>
      <c r="C269" s="364" t="s">
        <v>388</v>
      </c>
      <c r="D269" s="308"/>
      <c r="E269" s="308"/>
      <c r="F269" s="140">
        <f>D269+E269</f>
        <v>0</v>
      </c>
      <c r="G269" s="308"/>
      <c r="H269" s="140">
        <f>F269+G269</f>
        <v>0</v>
      </c>
      <c r="I269" s="308"/>
      <c r="J269" s="140">
        <f>H269+I269</f>
        <v>0</v>
      </c>
      <c r="K269" s="308"/>
      <c r="L269" s="140">
        <f>J269+K269</f>
        <v>0</v>
      </c>
      <c r="N269" s="134"/>
    </row>
    <row r="270" spans="1:14" ht="17.25" customHeight="1" thickBot="1">
      <c r="A270" s="304">
        <v>30</v>
      </c>
      <c r="B270" s="323" t="s">
        <v>404</v>
      </c>
      <c r="C270" s="304" t="s">
        <v>394</v>
      </c>
      <c r="D270" s="141">
        <f aca="true" t="shared" si="88" ref="D270:J270">D256+D241</f>
        <v>223718</v>
      </c>
      <c r="E270" s="141">
        <f t="shared" si="88"/>
        <v>3159</v>
      </c>
      <c r="F270" s="141">
        <f t="shared" si="88"/>
        <v>226877</v>
      </c>
      <c r="G270" s="141">
        <f t="shared" si="88"/>
        <v>33985</v>
      </c>
      <c r="H270" s="141">
        <f t="shared" si="88"/>
        <v>260862</v>
      </c>
      <c r="I270" s="141">
        <f t="shared" si="88"/>
        <v>7038</v>
      </c>
      <c r="J270" s="141">
        <f t="shared" si="88"/>
        <v>267900</v>
      </c>
      <c r="K270" s="141">
        <f>K256+K241</f>
        <v>4032</v>
      </c>
      <c r="L270" s="141">
        <f>L256+L241</f>
        <v>271932</v>
      </c>
      <c r="N270" s="134"/>
    </row>
    <row r="271" spans="1:12" s="124" customFormat="1" ht="30" customHeight="1" thickBot="1">
      <c r="A271" s="121">
        <v>31</v>
      </c>
      <c r="B271" s="122" t="s">
        <v>405</v>
      </c>
      <c r="C271" s="365" t="s">
        <v>395</v>
      </c>
      <c r="D271" s="141">
        <f aca="true" t="shared" si="89" ref="D271:J271">D272+D275+D282+D283</f>
        <v>0</v>
      </c>
      <c r="E271" s="141">
        <f t="shared" si="89"/>
        <v>0</v>
      </c>
      <c r="F271" s="141">
        <f t="shared" si="89"/>
        <v>0</v>
      </c>
      <c r="G271" s="141">
        <f t="shared" si="89"/>
        <v>0</v>
      </c>
      <c r="H271" s="141">
        <f t="shared" si="89"/>
        <v>0</v>
      </c>
      <c r="I271" s="141">
        <f t="shared" si="89"/>
        <v>0</v>
      </c>
      <c r="J271" s="141">
        <f t="shared" si="89"/>
        <v>0</v>
      </c>
      <c r="K271" s="141">
        <f>K272+K275+K282+K283</f>
        <v>0</v>
      </c>
      <c r="L271" s="141">
        <f>L272+L275+L282+L283</f>
        <v>0</v>
      </c>
    </row>
    <row r="272" spans="1:12" s="124" customFormat="1" ht="17.25" customHeight="1" thickBot="1">
      <c r="A272" s="121">
        <v>32</v>
      </c>
      <c r="B272" s="122" t="s">
        <v>4</v>
      </c>
      <c r="C272" s="345" t="s">
        <v>297</v>
      </c>
      <c r="D272" s="141">
        <f aca="true" t="shared" si="90" ref="D272:J272">D273+D274</f>
        <v>0</v>
      </c>
      <c r="E272" s="141">
        <f t="shared" si="90"/>
        <v>0</v>
      </c>
      <c r="F272" s="141">
        <f t="shared" si="90"/>
        <v>0</v>
      </c>
      <c r="G272" s="141">
        <f t="shared" si="90"/>
        <v>0</v>
      </c>
      <c r="H272" s="141">
        <f t="shared" si="90"/>
        <v>0</v>
      </c>
      <c r="I272" s="141">
        <f t="shared" si="90"/>
        <v>0</v>
      </c>
      <c r="J272" s="141">
        <f t="shared" si="90"/>
        <v>0</v>
      </c>
      <c r="K272" s="141">
        <f>K273+K274</f>
        <v>0</v>
      </c>
      <c r="L272" s="141">
        <f>L273+L274</f>
        <v>0</v>
      </c>
    </row>
    <row r="273" spans="1:12" ht="17.25" customHeight="1" thickBot="1">
      <c r="A273" s="309">
        <v>33</v>
      </c>
      <c r="B273" s="220" t="s">
        <v>6</v>
      </c>
      <c r="C273" s="371" t="s">
        <v>298</v>
      </c>
      <c r="D273" s="382"/>
      <c r="E273" s="382"/>
      <c r="F273" s="382">
        <f>D273+E273</f>
        <v>0</v>
      </c>
      <c r="G273" s="382"/>
      <c r="H273" s="382">
        <f>F273+G273</f>
        <v>0</v>
      </c>
      <c r="I273" s="382"/>
      <c r="J273" s="382">
        <f>H273+I273</f>
        <v>0</v>
      </c>
      <c r="K273" s="382"/>
      <c r="L273" s="382">
        <f>J273+K273</f>
        <v>0</v>
      </c>
    </row>
    <row r="274" spans="1:12" ht="17.25" customHeight="1" thickBot="1">
      <c r="A274" s="292">
        <v>34</v>
      </c>
      <c r="B274" s="132" t="s">
        <v>13</v>
      </c>
      <c r="C274" s="364" t="s">
        <v>299</v>
      </c>
      <c r="D274" s="285"/>
      <c r="E274" s="285"/>
      <c r="F274" s="382">
        <f>D274+E274</f>
        <v>0</v>
      </c>
      <c r="G274" s="285"/>
      <c r="H274" s="382">
        <f>F274+G274</f>
        <v>0</v>
      </c>
      <c r="I274" s="285"/>
      <c r="J274" s="382">
        <f>H274+I274</f>
        <v>0</v>
      </c>
      <c r="K274" s="285"/>
      <c r="L274" s="382">
        <f>J274+K274</f>
        <v>0</v>
      </c>
    </row>
    <row r="275" spans="1:12" ht="17.25" customHeight="1" thickBot="1">
      <c r="A275" s="121">
        <v>35</v>
      </c>
      <c r="B275" s="122" t="s">
        <v>35</v>
      </c>
      <c r="C275" s="345" t="s">
        <v>403</v>
      </c>
      <c r="D275" s="141">
        <f aca="true" t="shared" si="91" ref="D275:J275">D276+D279</f>
        <v>0</v>
      </c>
      <c r="E275" s="141">
        <f t="shared" si="91"/>
        <v>0</v>
      </c>
      <c r="F275" s="141">
        <f t="shared" si="91"/>
        <v>0</v>
      </c>
      <c r="G275" s="141">
        <f t="shared" si="91"/>
        <v>0</v>
      </c>
      <c r="H275" s="141">
        <f t="shared" si="91"/>
        <v>0</v>
      </c>
      <c r="I275" s="141">
        <f t="shared" si="91"/>
        <v>0</v>
      </c>
      <c r="J275" s="141">
        <f t="shared" si="91"/>
        <v>0</v>
      </c>
      <c r="K275" s="141">
        <f>K276+K279</f>
        <v>0</v>
      </c>
      <c r="L275" s="141">
        <f>L276+L279</f>
        <v>0</v>
      </c>
    </row>
    <row r="276" spans="1:12" s="124" customFormat="1" ht="17.25" customHeight="1">
      <c r="A276" s="314">
        <v>36</v>
      </c>
      <c r="B276" s="222" t="s">
        <v>6</v>
      </c>
      <c r="C276" s="346" t="s">
        <v>295</v>
      </c>
      <c r="D276" s="310">
        <f aca="true" t="shared" si="92" ref="D276:J276">D277+D278</f>
        <v>0</v>
      </c>
      <c r="E276" s="310">
        <f t="shared" si="92"/>
        <v>0</v>
      </c>
      <c r="F276" s="310">
        <f t="shared" si="92"/>
        <v>0</v>
      </c>
      <c r="G276" s="310">
        <f t="shared" si="92"/>
        <v>0</v>
      </c>
      <c r="H276" s="310">
        <f t="shared" si="92"/>
        <v>0</v>
      </c>
      <c r="I276" s="310">
        <f t="shared" si="92"/>
        <v>0</v>
      </c>
      <c r="J276" s="310">
        <f t="shared" si="92"/>
        <v>0</v>
      </c>
      <c r="K276" s="310">
        <f>K277+K278</f>
        <v>0</v>
      </c>
      <c r="L276" s="310">
        <f>L277+L278</f>
        <v>0</v>
      </c>
    </row>
    <row r="277" spans="1:12" ht="17.25" customHeight="1">
      <c r="A277" s="307">
        <v>37</v>
      </c>
      <c r="B277" s="125" t="s">
        <v>7</v>
      </c>
      <c r="C277" s="347" t="s">
        <v>396</v>
      </c>
      <c r="D277" s="379"/>
      <c r="E277" s="379"/>
      <c r="F277" s="379">
        <f>D277+E277</f>
        <v>0</v>
      </c>
      <c r="G277" s="379"/>
      <c r="H277" s="379">
        <f>F277+G277</f>
        <v>0</v>
      </c>
      <c r="I277" s="379"/>
      <c r="J277" s="379">
        <f>H277+I277</f>
        <v>0</v>
      </c>
      <c r="K277" s="379"/>
      <c r="L277" s="379">
        <f>J277+K277</f>
        <v>0</v>
      </c>
    </row>
    <row r="278" spans="1:12" ht="17.25" customHeight="1">
      <c r="A278" s="307">
        <v>38</v>
      </c>
      <c r="B278" s="125" t="s">
        <v>8</v>
      </c>
      <c r="C278" s="347" t="s">
        <v>397</v>
      </c>
      <c r="D278" s="379"/>
      <c r="E278" s="379"/>
      <c r="F278" s="379">
        <f>D278+E278</f>
        <v>0</v>
      </c>
      <c r="G278" s="379"/>
      <c r="H278" s="379">
        <f>F278+G278</f>
        <v>0</v>
      </c>
      <c r="I278" s="379"/>
      <c r="J278" s="379">
        <f>H278+I278</f>
        <v>0</v>
      </c>
      <c r="K278" s="379"/>
      <c r="L278" s="379">
        <f>J278+K278</f>
        <v>0</v>
      </c>
    </row>
    <row r="279" spans="1:12" s="124" customFormat="1" ht="17.25" customHeight="1">
      <c r="A279" s="127">
        <v>39</v>
      </c>
      <c r="B279" s="313" t="s">
        <v>13</v>
      </c>
      <c r="C279" s="372" t="s">
        <v>296</v>
      </c>
      <c r="D279" s="380">
        <f aca="true" t="shared" si="93" ref="D279:J279">D280+D281</f>
        <v>0</v>
      </c>
      <c r="E279" s="380">
        <f t="shared" si="93"/>
        <v>0</v>
      </c>
      <c r="F279" s="380">
        <f t="shared" si="93"/>
        <v>0</v>
      </c>
      <c r="G279" s="380">
        <f t="shared" si="93"/>
        <v>0</v>
      </c>
      <c r="H279" s="380">
        <f t="shared" si="93"/>
        <v>0</v>
      </c>
      <c r="I279" s="380">
        <f t="shared" si="93"/>
        <v>0</v>
      </c>
      <c r="J279" s="380">
        <f t="shared" si="93"/>
        <v>0</v>
      </c>
      <c r="K279" s="380">
        <f>K280+K281</f>
        <v>0</v>
      </c>
      <c r="L279" s="380">
        <f>L280+L281</f>
        <v>0</v>
      </c>
    </row>
    <row r="280" spans="1:12" ht="17.25" customHeight="1">
      <c r="A280" s="307">
        <v>40</v>
      </c>
      <c r="B280" s="125" t="s">
        <v>15</v>
      </c>
      <c r="C280" s="347" t="s">
        <v>396</v>
      </c>
      <c r="D280" s="379"/>
      <c r="E280" s="379"/>
      <c r="F280" s="379">
        <f>D280+E280</f>
        <v>0</v>
      </c>
      <c r="G280" s="379"/>
      <c r="H280" s="379">
        <f>F280+G280</f>
        <v>0</v>
      </c>
      <c r="I280" s="379"/>
      <c r="J280" s="379">
        <f>H280+I280</f>
        <v>0</v>
      </c>
      <c r="K280" s="379"/>
      <c r="L280" s="379">
        <f>J280+K280</f>
        <v>0</v>
      </c>
    </row>
    <row r="281" spans="1:12" ht="17.25" customHeight="1" thickBot="1">
      <c r="A281" s="292">
        <v>41</v>
      </c>
      <c r="B281" s="125" t="s">
        <v>398</v>
      </c>
      <c r="C281" s="347" t="s">
        <v>397</v>
      </c>
      <c r="D281" s="285"/>
      <c r="E281" s="285"/>
      <c r="F281" s="379">
        <f>D281+E281</f>
        <v>0</v>
      </c>
      <c r="G281" s="285"/>
      <c r="H281" s="379">
        <f>F281+G281</f>
        <v>0</v>
      </c>
      <c r="I281" s="285"/>
      <c r="J281" s="379">
        <f>H281+I281</f>
        <v>0</v>
      </c>
      <c r="K281" s="285"/>
      <c r="L281" s="379">
        <f>J281+K281</f>
        <v>0</v>
      </c>
    </row>
    <row r="282" spans="1:12" ht="17.25" customHeight="1" thickBot="1">
      <c r="A282" s="121">
        <v>42</v>
      </c>
      <c r="B282" s="122" t="s">
        <v>38</v>
      </c>
      <c r="C282" s="345" t="s">
        <v>399</v>
      </c>
      <c r="D282" s="141"/>
      <c r="E282" s="141"/>
      <c r="F282" s="141"/>
      <c r="G282" s="141"/>
      <c r="H282" s="141"/>
      <c r="I282" s="141"/>
      <c r="J282" s="141"/>
      <c r="K282" s="141"/>
      <c r="L282" s="141"/>
    </row>
    <row r="283" spans="1:12" ht="17.25" customHeight="1" thickBot="1">
      <c r="A283" s="121">
        <v>43</v>
      </c>
      <c r="B283" s="122" t="s">
        <v>517</v>
      </c>
      <c r="C283" s="345" t="s">
        <v>518</v>
      </c>
      <c r="D283" s="232"/>
      <c r="E283" s="232"/>
      <c r="F283" s="232"/>
      <c r="G283" s="232"/>
      <c r="H283" s="232"/>
      <c r="I283" s="232"/>
      <c r="J283" s="232"/>
      <c r="K283" s="232"/>
      <c r="L283" s="232"/>
    </row>
    <row r="284" spans="1:12" s="115" customFormat="1" ht="17.25" customHeight="1" thickBot="1">
      <c r="A284" s="121">
        <v>44</v>
      </c>
      <c r="B284" s="122"/>
      <c r="C284" s="345" t="s">
        <v>420</v>
      </c>
      <c r="D284" s="381">
        <f aca="true" t="shared" si="94" ref="D284:J284">D272+D275+D282+D283</f>
        <v>0</v>
      </c>
      <c r="E284" s="381">
        <f t="shared" si="94"/>
        <v>0</v>
      </c>
      <c r="F284" s="381">
        <f t="shared" si="94"/>
        <v>0</v>
      </c>
      <c r="G284" s="381">
        <f t="shared" si="94"/>
        <v>0</v>
      </c>
      <c r="H284" s="381">
        <f t="shared" si="94"/>
        <v>0</v>
      </c>
      <c r="I284" s="381">
        <f t="shared" si="94"/>
        <v>0</v>
      </c>
      <c r="J284" s="381">
        <f t="shared" si="94"/>
        <v>0</v>
      </c>
      <c r="K284" s="381">
        <f>K272+K275+K282+K283</f>
        <v>0</v>
      </c>
      <c r="L284" s="381">
        <f>L272+L275+L282+L283</f>
        <v>0</v>
      </c>
    </row>
    <row r="285" spans="1:12" ht="17.25" customHeight="1" hidden="1" thickBot="1">
      <c r="A285" s="257">
        <v>24</v>
      </c>
      <c r="B285" s="122" t="s">
        <v>42</v>
      </c>
      <c r="C285" s="345" t="s">
        <v>213</v>
      </c>
      <c r="D285" s="381">
        <f aca="true" t="shared" si="95" ref="D285:J285">D403+D520</f>
        <v>0</v>
      </c>
      <c r="E285" s="381">
        <f t="shared" si="95"/>
        <v>0</v>
      </c>
      <c r="F285" s="381">
        <f t="shared" si="95"/>
        <v>0</v>
      </c>
      <c r="G285" s="381">
        <f t="shared" si="95"/>
        <v>0</v>
      </c>
      <c r="H285" s="381">
        <f t="shared" si="95"/>
        <v>0</v>
      </c>
      <c r="I285" s="381">
        <f t="shared" si="95"/>
        <v>0</v>
      </c>
      <c r="J285" s="381">
        <f t="shared" si="95"/>
        <v>0</v>
      </c>
      <c r="K285" s="381">
        <f>K403+K520</f>
        <v>0</v>
      </c>
      <c r="L285" s="381">
        <f>L403+L520</f>
        <v>0</v>
      </c>
    </row>
    <row r="286" spans="1:12" ht="17.25" customHeight="1" thickBot="1">
      <c r="A286" s="121">
        <v>45</v>
      </c>
      <c r="B286" s="553" t="s">
        <v>400</v>
      </c>
      <c r="C286" s="554"/>
      <c r="D286" s="381">
        <f aca="true" t="shared" si="96" ref="D286:J286">D270+D284</f>
        <v>223718</v>
      </c>
      <c r="E286" s="381">
        <f t="shared" si="96"/>
        <v>3159</v>
      </c>
      <c r="F286" s="381">
        <f t="shared" si="96"/>
        <v>226877</v>
      </c>
      <c r="G286" s="381">
        <f t="shared" si="96"/>
        <v>33985</v>
      </c>
      <c r="H286" s="381">
        <f t="shared" si="96"/>
        <v>260862</v>
      </c>
      <c r="I286" s="381">
        <f t="shared" si="96"/>
        <v>7038</v>
      </c>
      <c r="J286" s="381">
        <f t="shared" si="96"/>
        <v>267900</v>
      </c>
      <c r="K286" s="381">
        <f>K270+K284</f>
        <v>4032</v>
      </c>
      <c r="L286" s="381">
        <f>L270+L284</f>
        <v>271932</v>
      </c>
    </row>
    <row r="287" spans="1:12" ht="17.25" customHeight="1" thickBot="1">
      <c r="A287" s="471"/>
      <c r="B287" s="472"/>
      <c r="C287" s="473" t="s">
        <v>559</v>
      </c>
      <c r="D287" s="284">
        <v>57070</v>
      </c>
      <c r="E287" s="284">
        <v>416</v>
      </c>
      <c r="F287" s="284">
        <f>D287+E287</f>
        <v>57486</v>
      </c>
      <c r="G287" s="284">
        <v>113</v>
      </c>
      <c r="H287" s="284">
        <f>F287+G287</f>
        <v>57599</v>
      </c>
      <c r="I287" s="284">
        <v>198</v>
      </c>
      <c r="J287" s="284">
        <f>H287+I287</f>
        <v>57797</v>
      </c>
      <c r="K287" s="284">
        <v>0</v>
      </c>
      <c r="L287" s="284">
        <f>J287+K287</f>
        <v>57797</v>
      </c>
    </row>
    <row r="288" spans="1:12" ht="17.25" customHeight="1" thickBot="1">
      <c r="A288" s="471"/>
      <c r="B288" s="472"/>
      <c r="C288" s="473" t="s">
        <v>560</v>
      </c>
      <c r="D288" s="284">
        <f aca="true" t="shared" si="97" ref="D288:J288">D286+D287</f>
        <v>280788</v>
      </c>
      <c r="E288" s="284">
        <f t="shared" si="97"/>
        <v>3575</v>
      </c>
      <c r="F288" s="284">
        <f t="shared" si="97"/>
        <v>284363</v>
      </c>
      <c r="G288" s="284">
        <f t="shared" si="97"/>
        <v>34098</v>
      </c>
      <c r="H288" s="284">
        <f t="shared" si="97"/>
        <v>318461</v>
      </c>
      <c r="I288" s="284">
        <f t="shared" si="97"/>
        <v>7236</v>
      </c>
      <c r="J288" s="284">
        <f t="shared" si="97"/>
        <v>325697</v>
      </c>
      <c r="K288" s="284">
        <f>K286+K287</f>
        <v>4032</v>
      </c>
      <c r="L288" s="284">
        <f>L286+L287</f>
        <v>329729</v>
      </c>
    </row>
    <row r="289" spans="2:12" ht="17.25" customHeight="1">
      <c r="B289" s="311"/>
      <c r="C289" s="143"/>
      <c r="D289" s="470"/>
      <c r="E289" s="470"/>
      <c r="F289" s="470"/>
      <c r="G289" s="470"/>
      <c r="H289" s="470"/>
      <c r="I289" s="470"/>
      <c r="J289" s="470"/>
      <c r="K289" s="470"/>
      <c r="L289" s="470"/>
    </row>
    <row r="290" spans="1:12" ht="17.25" customHeight="1">
      <c r="A290" s="117" t="s">
        <v>606</v>
      </c>
      <c r="B290" s="119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ht="17.25" customHeight="1">
      <c r="A291" s="117" t="s">
        <v>594</v>
      </c>
    </row>
    <row r="292" spans="1:12" ht="17.25" customHeight="1">
      <c r="A292" s="118"/>
      <c r="B292" s="119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1:12" ht="17.25" customHeight="1">
      <c r="A293" s="559" t="s">
        <v>519</v>
      </c>
      <c r="B293" s="559"/>
      <c r="C293" s="559"/>
      <c r="D293" s="559"/>
      <c r="E293" s="560"/>
      <c r="F293" s="560"/>
      <c r="G293" s="560"/>
      <c r="H293" s="560"/>
      <c r="I293" s="560"/>
      <c r="J293" s="560"/>
      <c r="K293" s="560"/>
      <c r="L293" s="560"/>
    </row>
    <row r="294" spans="1:12" ht="17.25" customHeight="1">
      <c r="A294" s="118"/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1:12" ht="17.25" customHeight="1" thickBot="1">
      <c r="A295" s="556" t="s">
        <v>0</v>
      </c>
      <c r="B295" s="556"/>
      <c r="C295" s="556"/>
      <c r="D295" s="556"/>
      <c r="E295" s="557"/>
      <c r="F295" s="557"/>
      <c r="G295" s="558"/>
      <c r="H295" s="558"/>
      <c r="I295" s="558"/>
      <c r="J295" s="558"/>
      <c r="K295" s="558"/>
      <c r="L295" s="558"/>
    </row>
    <row r="296" spans="1:12" ht="17.25" customHeight="1" thickBot="1">
      <c r="A296" s="278" t="s">
        <v>1</v>
      </c>
      <c r="B296" s="279"/>
      <c r="C296" s="360" t="s">
        <v>2</v>
      </c>
      <c r="D296" s="116" t="s">
        <v>3</v>
      </c>
      <c r="E296" s="116" t="s">
        <v>596</v>
      </c>
      <c r="F296" s="116" t="s">
        <v>597</v>
      </c>
      <c r="G296" s="116" t="s">
        <v>191</v>
      </c>
      <c r="H296" s="116" t="s">
        <v>597</v>
      </c>
      <c r="I296" s="116" t="s">
        <v>192</v>
      </c>
      <c r="J296" s="116" t="s">
        <v>597</v>
      </c>
      <c r="K296" s="116" t="s">
        <v>202</v>
      </c>
      <c r="L296" s="116" t="s">
        <v>597</v>
      </c>
    </row>
    <row r="297" spans="1:12" s="124" customFormat="1" ht="17.25" customHeight="1" thickBot="1">
      <c r="A297" s="121">
        <v>1</v>
      </c>
      <c r="B297" s="122" t="s">
        <v>4</v>
      </c>
      <c r="C297" s="345" t="s">
        <v>5</v>
      </c>
      <c r="D297" s="123">
        <f aca="true" t="shared" si="98" ref="D297:J297">D298+D308+D323+D324+D331+D342</f>
        <v>270</v>
      </c>
      <c r="E297" s="123">
        <f t="shared" si="98"/>
        <v>0</v>
      </c>
      <c r="F297" s="123">
        <f t="shared" si="98"/>
        <v>270</v>
      </c>
      <c r="G297" s="123">
        <f t="shared" si="98"/>
        <v>0</v>
      </c>
      <c r="H297" s="123">
        <f t="shared" si="98"/>
        <v>270</v>
      </c>
      <c r="I297" s="123">
        <f t="shared" si="98"/>
        <v>7837</v>
      </c>
      <c r="J297" s="123">
        <f t="shared" si="98"/>
        <v>8107</v>
      </c>
      <c r="K297" s="123">
        <f>K298+K308+K323+K324+K331+K342</f>
        <v>0</v>
      </c>
      <c r="L297" s="123">
        <f>L298+L308+L323+L324+L331+L342</f>
        <v>8107</v>
      </c>
    </row>
    <row r="298" spans="1:12" ht="17.25" customHeight="1">
      <c r="A298" s="319">
        <v>2</v>
      </c>
      <c r="B298" s="142" t="s">
        <v>6</v>
      </c>
      <c r="C298" s="533" t="s">
        <v>372</v>
      </c>
      <c r="D298" s="504">
        <f aca="true" t="shared" si="99" ref="D298:J298">D299+D300+D301+D302+D303+D304+D305+D306+D307</f>
        <v>200</v>
      </c>
      <c r="E298" s="504">
        <f t="shared" si="99"/>
        <v>0</v>
      </c>
      <c r="F298" s="504">
        <f t="shared" si="99"/>
        <v>200</v>
      </c>
      <c r="G298" s="504">
        <f t="shared" si="99"/>
        <v>0</v>
      </c>
      <c r="H298" s="504">
        <f t="shared" si="99"/>
        <v>200</v>
      </c>
      <c r="I298" s="504">
        <f t="shared" si="99"/>
        <v>600</v>
      </c>
      <c r="J298" s="504">
        <f t="shared" si="99"/>
        <v>800</v>
      </c>
      <c r="K298" s="504">
        <f>K299+K300+K301+K302+K303+K304+K305+K306+K307</f>
        <v>2256</v>
      </c>
      <c r="L298" s="504">
        <f>L299+L300+L301+L302+L303+L304+L305+L306+L307</f>
        <v>3056</v>
      </c>
    </row>
    <row r="299" spans="1:12" ht="17.25" customHeight="1">
      <c r="A299" s="131">
        <v>3</v>
      </c>
      <c r="B299" s="135" t="s">
        <v>7</v>
      </c>
      <c r="C299" s="429" t="s">
        <v>460</v>
      </c>
      <c r="D299" s="126"/>
      <c r="E299" s="126"/>
      <c r="F299" s="126">
        <f>D299+E299</f>
        <v>0</v>
      </c>
      <c r="G299" s="126"/>
      <c r="H299" s="126">
        <f>F299+G299</f>
        <v>0</v>
      </c>
      <c r="I299" s="126"/>
      <c r="J299" s="126">
        <f>H299+I299</f>
        <v>0</v>
      </c>
      <c r="K299" s="126"/>
      <c r="L299" s="126">
        <f>J299+K299</f>
        <v>0</v>
      </c>
    </row>
    <row r="300" spans="1:12" ht="17.25" customHeight="1">
      <c r="A300" s="307">
        <v>4</v>
      </c>
      <c r="B300" s="125" t="s">
        <v>418</v>
      </c>
      <c r="C300" s="361" t="s">
        <v>461</v>
      </c>
      <c r="D300" s="126"/>
      <c r="E300" s="126"/>
      <c r="F300" s="126">
        <f aca="true" t="shared" si="100" ref="F300:F307">D300+E300</f>
        <v>0</v>
      </c>
      <c r="G300" s="126"/>
      <c r="H300" s="126">
        <f aca="true" t="shared" si="101" ref="H300:H307">F300+G300</f>
        <v>0</v>
      </c>
      <c r="I300" s="126"/>
      <c r="J300" s="126">
        <f aca="true" t="shared" si="102" ref="J300:J307">H300+I300</f>
        <v>0</v>
      </c>
      <c r="K300" s="126"/>
      <c r="L300" s="126">
        <f aca="true" t="shared" si="103" ref="L300:L307">J300+K300</f>
        <v>0</v>
      </c>
    </row>
    <row r="301" spans="1:12" ht="17.25" customHeight="1">
      <c r="A301" s="307">
        <v>5</v>
      </c>
      <c r="B301" s="125" t="s">
        <v>11</v>
      </c>
      <c r="C301" s="347" t="s">
        <v>462</v>
      </c>
      <c r="D301" s="126"/>
      <c r="E301" s="126"/>
      <c r="F301" s="126">
        <f t="shared" si="100"/>
        <v>0</v>
      </c>
      <c r="G301" s="126"/>
      <c r="H301" s="126">
        <f t="shared" si="101"/>
        <v>0</v>
      </c>
      <c r="I301" s="126"/>
      <c r="J301" s="126">
        <f t="shared" si="102"/>
        <v>0</v>
      </c>
      <c r="K301" s="126"/>
      <c r="L301" s="126">
        <f t="shared" si="103"/>
        <v>0</v>
      </c>
    </row>
    <row r="302" spans="1:12" ht="17.25" customHeight="1">
      <c r="A302" s="307">
        <v>6</v>
      </c>
      <c r="B302" s="125" t="s">
        <v>12</v>
      </c>
      <c r="C302" s="347" t="s">
        <v>9</v>
      </c>
      <c r="D302" s="126"/>
      <c r="E302" s="126"/>
      <c r="F302" s="126">
        <f t="shared" si="100"/>
        <v>0</v>
      </c>
      <c r="G302" s="126"/>
      <c r="H302" s="126">
        <f t="shared" si="101"/>
        <v>0</v>
      </c>
      <c r="I302" s="126"/>
      <c r="J302" s="126">
        <f t="shared" si="102"/>
        <v>0</v>
      </c>
      <c r="K302" s="126"/>
      <c r="L302" s="126">
        <f t="shared" si="103"/>
        <v>0</v>
      </c>
    </row>
    <row r="303" spans="1:12" ht="17.25" customHeight="1">
      <c r="A303" s="307">
        <v>7</v>
      </c>
      <c r="B303" s="125" t="s">
        <v>463</v>
      </c>
      <c r="C303" s="361" t="s">
        <v>10</v>
      </c>
      <c r="D303" s="126"/>
      <c r="E303" s="126"/>
      <c r="F303" s="126">
        <f t="shared" si="100"/>
        <v>0</v>
      </c>
      <c r="G303" s="126"/>
      <c r="H303" s="126">
        <f t="shared" si="101"/>
        <v>0</v>
      </c>
      <c r="I303" s="126"/>
      <c r="J303" s="126">
        <f t="shared" si="102"/>
        <v>0</v>
      </c>
      <c r="K303" s="126"/>
      <c r="L303" s="126">
        <f t="shared" si="103"/>
        <v>0</v>
      </c>
    </row>
    <row r="304" spans="1:12" ht="17.25" customHeight="1">
      <c r="A304" s="307">
        <v>8</v>
      </c>
      <c r="B304" s="125" t="s">
        <v>464</v>
      </c>
      <c r="C304" s="347" t="s">
        <v>465</v>
      </c>
      <c r="D304" s="126"/>
      <c r="E304" s="126"/>
      <c r="F304" s="126">
        <f t="shared" si="100"/>
        <v>0</v>
      </c>
      <c r="G304" s="126"/>
      <c r="H304" s="126">
        <f t="shared" si="101"/>
        <v>0</v>
      </c>
      <c r="I304" s="126">
        <v>600</v>
      </c>
      <c r="J304" s="126">
        <f t="shared" si="102"/>
        <v>600</v>
      </c>
      <c r="K304" s="126"/>
      <c r="L304" s="126">
        <f t="shared" si="103"/>
        <v>600</v>
      </c>
    </row>
    <row r="305" spans="1:12" ht="17.25" customHeight="1">
      <c r="A305" s="307">
        <v>9</v>
      </c>
      <c r="B305" s="125" t="s">
        <v>466</v>
      </c>
      <c r="C305" s="347" t="s">
        <v>186</v>
      </c>
      <c r="D305" s="126"/>
      <c r="E305" s="126"/>
      <c r="F305" s="126">
        <f t="shared" si="100"/>
        <v>0</v>
      </c>
      <c r="G305" s="126"/>
      <c r="H305" s="126">
        <f t="shared" si="101"/>
        <v>0</v>
      </c>
      <c r="I305" s="126"/>
      <c r="J305" s="126">
        <f t="shared" si="102"/>
        <v>0</v>
      </c>
      <c r="K305" s="126">
        <v>2256</v>
      </c>
      <c r="L305" s="126">
        <f t="shared" si="103"/>
        <v>2256</v>
      </c>
    </row>
    <row r="306" spans="1:12" ht="17.25" customHeight="1">
      <c r="A306" s="307">
        <v>10</v>
      </c>
      <c r="B306" s="125" t="s">
        <v>467</v>
      </c>
      <c r="C306" s="347" t="s">
        <v>374</v>
      </c>
      <c r="D306" s="126">
        <v>200</v>
      </c>
      <c r="E306" s="126"/>
      <c r="F306" s="126">
        <f t="shared" si="100"/>
        <v>200</v>
      </c>
      <c r="G306" s="126"/>
      <c r="H306" s="126">
        <f t="shared" si="101"/>
        <v>200</v>
      </c>
      <c r="I306" s="126"/>
      <c r="J306" s="126">
        <f t="shared" si="102"/>
        <v>200</v>
      </c>
      <c r="K306" s="126"/>
      <c r="L306" s="126">
        <f t="shared" si="103"/>
        <v>200</v>
      </c>
    </row>
    <row r="307" spans="1:12" ht="17.25" customHeight="1">
      <c r="A307" s="137">
        <v>11</v>
      </c>
      <c r="B307" s="130" t="s">
        <v>468</v>
      </c>
      <c r="C307" s="348" t="s">
        <v>469</v>
      </c>
      <c r="D307" s="126"/>
      <c r="E307" s="126"/>
      <c r="F307" s="126">
        <f t="shared" si="100"/>
        <v>0</v>
      </c>
      <c r="G307" s="126"/>
      <c r="H307" s="126">
        <f t="shared" si="101"/>
        <v>0</v>
      </c>
      <c r="I307" s="126"/>
      <c r="J307" s="126">
        <f t="shared" si="102"/>
        <v>0</v>
      </c>
      <c r="K307" s="126"/>
      <c r="L307" s="126">
        <f t="shared" si="103"/>
        <v>0</v>
      </c>
    </row>
    <row r="308" spans="1:12" ht="17.25" customHeight="1">
      <c r="A308" s="307">
        <v>18</v>
      </c>
      <c r="B308" s="128" t="s">
        <v>13</v>
      </c>
      <c r="C308" s="362" t="s">
        <v>14</v>
      </c>
      <c r="D308" s="129">
        <f aca="true" t="shared" si="104" ref="D308:J308">D309+D313+D314+D321+D322</f>
        <v>0</v>
      </c>
      <c r="E308" s="129">
        <f t="shared" si="104"/>
        <v>0</v>
      </c>
      <c r="F308" s="129">
        <f t="shared" si="104"/>
        <v>0</v>
      </c>
      <c r="G308" s="129">
        <f t="shared" si="104"/>
        <v>0</v>
      </c>
      <c r="H308" s="129">
        <f t="shared" si="104"/>
        <v>0</v>
      </c>
      <c r="I308" s="129">
        <f t="shared" si="104"/>
        <v>0</v>
      </c>
      <c r="J308" s="129">
        <f t="shared" si="104"/>
        <v>0</v>
      </c>
      <c r="K308" s="129">
        <f>K309+K313+K314+K321+K322</f>
        <v>0</v>
      </c>
      <c r="L308" s="129">
        <f>L309+L313+L314+L321+L322</f>
        <v>0</v>
      </c>
    </row>
    <row r="309" spans="1:12" s="124" customFormat="1" ht="17.25" customHeight="1">
      <c r="A309" s="131">
        <v>20</v>
      </c>
      <c r="B309" s="135" t="s">
        <v>15</v>
      </c>
      <c r="C309" s="363" t="s">
        <v>18</v>
      </c>
      <c r="D309" s="129">
        <f aca="true" t="shared" si="105" ref="D309:J309">D310+D311+D312</f>
        <v>0</v>
      </c>
      <c r="E309" s="129">
        <f t="shared" si="105"/>
        <v>0</v>
      </c>
      <c r="F309" s="129">
        <f t="shared" si="105"/>
        <v>0</v>
      </c>
      <c r="G309" s="129">
        <f t="shared" si="105"/>
        <v>0</v>
      </c>
      <c r="H309" s="129">
        <f t="shared" si="105"/>
        <v>0</v>
      </c>
      <c r="I309" s="129">
        <f t="shared" si="105"/>
        <v>0</v>
      </c>
      <c r="J309" s="129">
        <f t="shared" si="105"/>
        <v>0</v>
      </c>
      <c r="K309" s="129">
        <f>K310+K311+K312</f>
        <v>0</v>
      </c>
      <c r="L309" s="129">
        <f>L310+L311+L312</f>
        <v>0</v>
      </c>
    </row>
    <row r="310" spans="1:12" ht="17.25" customHeight="1">
      <c r="A310" s="307">
        <v>22</v>
      </c>
      <c r="B310" s="125" t="s">
        <v>470</v>
      </c>
      <c r="C310" s="347" t="s">
        <v>19</v>
      </c>
      <c r="D310" s="126"/>
      <c r="E310" s="126"/>
      <c r="F310" s="126">
        <f>D310+E310</f>
        <v>0</v>
      </c>
      <c r="G310" s="126"/>
      <c r="H310" s="126">
        <f>F310+G310</f>
        <v>0</v>
      </c>
      <c r="I310" s="126"/>
      <c r="J310" s="126">
        <f>H310+I310</f>
        <v>0</v>
      </c>
      <c r="K310" s="126"/>
      <c r="L310" s="126">
        <f>J310+K310</f>
        <v>0</v>
      </c>
    </row>
    <row r="311" spans="1:12" ht="17.25" customHeight="1">
      <c r="A311" s="307">
        <v>23</v>
      </c>
      <c r="B311" s="125" t="s">
        <v>471</v>
      </c>
      <c r="C311" s="347" t="s">
        <v>20</v>
      </c>
      <c r="D311" s="126"/>
      <c r="E311" s="126"/>
      <c r="F311" s="126">
        <f>D311+E311</f>
        <v>0</v>
      </c>
      <c r="G311" s="126"/>
      <c r="H311" s="126">
        <f>F311+G311</f>
        <v>0</v>
      </c>
      <c r="I311" s="126"/>
      <c r="J311" s="126">
        <f>H311+I311</f>
        <v>0</v>
      </c>
      <c r="K311" s="126"/>
      <c r="L311" s="126">
        <f>J311+K311</f>
        <v>0</v>
      </c>
    </row>
    <row r="312" spans="1:12" ht="17.25" customHeight="1">
      <c r="A312" s="307">
        <v>24</v>
      </c>
      <c r="B312" s="125" t="s">
        <v>472</v>
      </c>
      <c r="C312" s="347" t="s">
        <v>21</v>
      </c>
      <c r="D312" s="126"/>
      <c r="E312" s="126"/>
      <c r="F312" s="126">
        <f>D312+E312</f>
        <v>0</v>
      </c>
      <c r="G312" s="126"/>
      <c r="H312" s="126">
        <f>F312+G312</f>
        <v>0</v>
      </c>
      <c r="I312" s="126"/>
      <c r="J312" s="126">
        <f>H312+I312</f>
        <v>0</v>
      </c>
      <c r="K312" s="126"/>
      <c r="L312" s="126">
        <f>J312+K312</f>
        <v>0</v>
      </c>
    </row>
    <row r="313" spans="1:12" ht="17.25" customHeight="1">
      <c r="A313" s="307">
        <v>25</v>
      </c>
      <c r="B313" s="125" t="s">
        <v>17</v>
      </c>
      <c r="C313" s="347" t="s">
        <v>16</v>
      </c>
      <c r="D313" s="129"/>
      <c r="E313" s="129">
        <v>0</v>
      </c>
      <c r="F313" s="129">
        <v>0</v>
      </c>
      <c r="G313" s="129">
        <v>0</v>
      </c>
      <c r="H313" s="129">
        <v>0</v>
      </c>
      <c r="I313" s="129">
        <v>0</v>
      </c>
      <c r="J313" s="129">
        <v>0</v>
      </c>
      <c r="K313" s="129">
        <v>0</v>
      </c>
      <c r="L313" s="129">
        <v>0</v>
      </c>
    </row>
    <row r="314" spans="1:12" s="124" customFormat="1" ht="17.25" customHeight="1">
      <c r="A314" s="307">
        <v>26</v>
      </c>
      <c r="B314" s="125" t="s">
        <v>22</v>
      </c>
      <c r="C314" s="347" t="s">
        <v>23</v>
      </c>
      <c r="D314" s="129">
        <f aca="true" t="shared" si="106" ref="D314:J314">D315+D316+D317+D318+D320</f>
        <v>0</v>
      </c>
      <c r="E314" s="129">
        <f t="shared" si="106"/>
        <v>0</v>
      </c>
      <c r="F314" s="129">
        <f t="shared" si="106"/>
        <v>0</v>
      </c>
      <c r="G314" s="129">
        <f t="shared" si="106"/>
        <v>0</v>
      </c>
      <c r="H314" s="129">
        <f t="shared" si="106"/>
        <v>0</v>
      </c>
      <c r="I314" s="129">
        <f t="shared" si="106"/>
        <v>0</v>
      </c>
      <c r="J314" s="129">
        <f t="shared" si="106"/>
        <v>0</v>
      </c>
      <c r="K314" s="129">
        <f>K315+K316+K317+K318+K320</f>
        <v>0</v>
      </c>
      <c r="L314" s="129">
        <f>L315+L316+L317+L318+L320</f>
        <v>0</v>
      </c>
    </row>
    <row r="315" spans="1:12" ht="17.25" customHeight="1">
      <c r="A315" s="307">
        <v>27</v>
      </c>
      <c r="B315" s="125" t="s">
        <v>24</v>
      </c>
      <c r="C315" s="347" t="s">
        <v>25</v>
      </c>
      <c r="D315" s="126"/>
      <c r="E315" s="126"/>
      <c r="F315" s="126">
        <f>D315+E315</f>
        <v>0</v>
      </c>
      <c r="G315" s="126"/>
      <c r="H315" s="126">
        <f>F315+G315</f>
        <v>0</v>
      </c>
      <c r="I315" s="126"/>
      <c r="J315" s="126">
        <f>H315+I315</f>
        <v>0</v>
      </c>
      <c r="K315" s="126"/>
      <c r="L315" s="126">
        <f>J315+K315</f>
        <v>0</v>
      </c>
    </row>
    <row r="316" spans="1:12" ht="17.25" customHeight="1">
      <c r="A316" s="307">
        <v>28</v>
      </c>
      <c r="B316" s="125" t="s">
        <v>26</v>
      </c>
      <c r="C316" s="347" t="s">
        <v>27</v>
      </c>
      <c r="D316" s="126"/>
      <c r="E316" s="126"/>
      <c r="F316" s="126">
        <f aca="true" t="shared" si="107" ref="F316:F322">D316+E316</f>
        <v>0</v>
      </c>
      <c r="G316" s="126"/>
      <c r="H316" s="126">
        <f aca="true" t="shared" si="108" ref="H316:H322">F316+G316</f>
        <v>0</v>
      </c>
      <c r="I316" s="126"/>
      <c r="J316" s="126">
        <f aca="true" t="shared" si="109" ref="J316:J322">H316+I316</f>
        <v>0</v>
      </c>
      <c r="K316" s="126"/>
      <c r="L316" s="126">
        <f aca="true" t="shared" si="110" ref="L316:L322">J316+K316</f>
        <v>0</v>
      </c>
    </row>
    <row r="317" spans="1:12" ht="17.25" customHeight="1">
      <c r="A317" s="307">
        <v>29</v>
      </c>
      <c r="B317" s="125" t="s">
        <v>28</v>
      </c>
      <c r="C317" s="347" t="s">
        <v>30</v>
      </c>
      <c r="D317" s="126"/>
      <c r="E317" s="126"/>
      <c r="F317" s="126">
        <f t="shared" si="107"/>
        <v>0</v>
      </c>
      <c r="G317" s="126"/>
      <c r="H317" s="126">
        <f t="shared" si="108"/>
        <v>0</v>
      </c>
      <c r="I317" s="126"/>
      <c r="J317" s="126">
        <f t="shared" si="109"/>
        <v>0</v>
      </c>
      <c r="K317" s="126"/>
      <c r="L317" s="126">
        <f t="shared" si="110"/>
        <v>0</v>
      </c>
    </row>
    <row r="318" spans="1:12" ht="17.25" customHeight="1">
      <c r="A318" s="307">
        <v>30</v>
      </c>
      <c r="B318" s="125" t="s">
        <v>29</v>
      </c>
      <c r="C318" s="347" t="s">
        <v>32</v>
      </c>
      <c r="D318" s="126"/>
      <c r="E318" s="126"/>
      <c r="F318" s="126">
        <f t="shared" si="107"/>
        <v>0</v>
      </c>
      <c r="G318" s="126"/>
      <c r="H318" s="126">
        <f t="shared" si="108"/>
        <v>0</v>
      </c>
      <c r="I318" s="126"/>
      <c r="J318" s="126">
        <f t="shared" si="109"/>
        <v>0</v>
      </c>
      <c r="K318" s="126"/>
      <c r="L318" s="126">
        <f t="shared" si="110"/>
        <v>0</v>
      </c>
    </row>
    <row r="319" spans="1:12" ht="17.25" customHeight="1" hidden="1">
      <c r="A319" s="307">
        <v>31</v>
      </c>
      <c r="B319" s="125" t="s">
        <v>31</v>
      </c>
      <c r="C319" s="347" t="s">
        <v>33</v>
      </c>
      <c r="D319" s="126"/>
      <c r="E319" s="126"/>
      <c r="F319" s="126">
        <f t="shared" si="107"/>
        <v>0</v>
      </c>
      <c r="G319" s="126"/>
      <c r="H319" s="126">
        <f t="shared" si="108"/>
        <v>0</v>
      </c>
      <c r="I319" s="126"/>
      <c r="J319" s="126">
        <f t="shared" si="109"/>
        <v>0</v>
      </c>
      <c r="K319" s="126"/>
      <c r="L319" s="126">
        <f t="shared" si="110"/>
        <v>0</v>
      </c>
    </row>
    <row r="320" spans="1:12" ht="17.25" customHeight="1">
      <c r="A320" s="307">
        <v>31</v>
      </c>
      <c r="B320" s="125" t="s">
        <v>280</v>
      </c>
      <c r="C320" s="347" t="s">
        <v>186</v>
      </c>
      <c r="D320" s="126"/>
      <c r="E320" s="126"/>
      <c r="F320" s="126">
        <f t="shared" si="107"/>
        <v>0</v>
      </c>
      <c r="G320" s="126"/>
      <c r="H320" s="126">
        <f t="shared" si="108"/>
        <v>0</v>
      </c>
      <c r="I320" s="126"/>
      <c r="J320" s="126">
        <f t="shared" si="109"/>
        <v>0</v>
      </c>
      <c r="K320" s="126"/>
      <c r="L320" s="126">
        <f t="shared" si="110"/>
        <v>0</v>
      </c>
    </row>
    <row r="321" spans="1:12" s="124" customFormat="1" ht="17.25" customHeight="1">
      <c r="A321" s="307">
        <v>32</v>
      </c>
      <c r="B321" s="125" t="s">
        <v>34</v>
      </c>
      <c r="C321" s="347" t="s">
        <v>473</v>
      </c>
      <c r="D321" s="126"/>
      <c r="E321" s="126"/>
      <c r="F321" s="126">
        <f t="shared" si="107"/>
        <v>0</v>
      </c>
      <c r="G321" s="126"/>
      <c r="H321" s="126">
        <f t="shared" si="108"/>
        <v>0</v>
      </c>
      <c r="I321" s="126"/>
      <c r="J321" s="126">
        <f t="shared" si="109"/>
        <v>0</v>
      </c>
      <c r="K321" s="126"/>
      <c r="L321" s="126">
        <f t="shared" si="110"/>
        <v>0</v>
      </c>
    </row>
    <row r="322" spans="1:12" ht="17.25" customHeight="1">
      <c r="A322" s="307">
        <v>33</v>
      </c>
      <c r="B322" s="125" t="s">
        <v>474</v>
      </c>
      <c r="C322" s="347" t="s">
        <v>475</v>
      </c>
      <c r="D322" s="126"/>
      <c r="E322" s="126"/>
      <c r="F322" s="126">
        <f t="shared" si="107"/>
        <v>0</v>
      </c>
      <c r="G322" s="126"/>
      <c r="H322" s="126">
        <f t="shared" si="108"/>
        <v>0</v>
      </c>
      <c r="I322" s="126"/>
      <c r="J322" s="126">
        <f t="shared" si="109"/>
        <v>0</v>
      </c>
      <c r="K322" s="126"/>
      <c r="L322" s="126">
        <f t="shared" si="110"/>
        <v>0</v>
      </c>
    </row>
    <row r="323" spans="1:12" ht="17.25" customHeight="1">
      <c r="A323" s="315">
        <v>34</v>
      </c>
      <c r="B323" s="313" t="s">
        <v>52</v>
      </c>
      <c r="C323" s="372" t="s">
        <v>373</v>
      </c>
      <c r="D323" s="129">
        <v>70</v>
      </c>
      <c r="E323" s="129">
        <v>0</v>
      </c>
      <c r="F323" s="129">
        <f>D323+E323</f>
        <v>70</v>
      </c>
      <c r="G323" s="129">
        <v>0</v>
      </c>
      <c r="H323" s="129">
        <f>F323+G323</f>
        <v>70</v>
      </c>
      <c r="I323" s="129">
        <v>46</v>
      </c>
      <c r="J323" s="129">
        <f>H323+I323</f>
        <v>116</v>
      </c>
      <c r="K323" s="129"/>
      <c r="L323" s="129">
        <f>J323+K323</f>
        <v>116</v>
      </c>
    </row>
    <row r="324" spans="1:12" s="124" customFormat="1" ht="17.25" customHeight="1">
      <c r="A324" s="127">
        <v>35</v>
      </c>
      <c r="B324" s="128" t="s">
        <v>53</v>
      </c>
      <c r="C324" s="114" t="s">
        <v>281</v>
      </c>
      <c r="D324" s="129">
        <f aca="true" t="shared" si="111" ref="D324:J324">D325+D326+D327+D328+D329+D330</f>
        <v>0</v>
      </c>
      <c r="E324" s="129">
        <f t="shared" si="111"/>
        <v>0</v>
      </c>
      <c r="F324" s="129">
        <f t="shared" si="111"/>
        <v>0</v>
      </c>
      <c r="G324" s="129">
        <f t="shared" si="111"/>
        <v>0</v>
      </c>
      <c r="H324" s="129">
        <f t="shared" si="111"/>
        <v>0</v>
      </c>
      <c r="I324" s="129">
        <f t="shared" si="111"/>
        <v>0</v>
      </c>
      <c r="J324" s="129">
        <f t="shared" si="111"/>
        <v>0</v>
      </c>
      <c r="K324" s="129">
        <f>K325+K326+K327+K328+K329+K330</f>
        <v>0</v>
      </c>
      <c r="L324" s="129">
        <f>L325+L326+L327+L328+L329+L330</f>
        <v>0</v>
      </c>
    </row>
    <row r="325" spans="1:12" ht="17.25" customHeight="1">
      <c r="A325" s="131">
        <v>36</v>
      </c>
      <c r="B325" s="135" t="s">
        <v>276</v>
      </c>
      <c r="C325" s="363" t="s">
        <v>36</v>
      </c>
      <c r="D325" s="126"/>
      <c r="E325" s="126"/>
      <c r="F325" s="126">
        <f aca="true" t="shared" si="112" ref="F325:F330">D325+E325</f>
        <v>0</v>
      </c>
      <c r="G325" s="126"/>
      <c r="H325" s="126">
        <f aca="true" t="shared" si="113" ref="H325:H330">F325+G325</f>
        <v>0</v>
      </c>
      <c r="I325" s="126"/>
      <c r="J325" s="126">
        <f aca="true" t="shared" si="114" ref="J325:J330">H325+I325</f>
        <v>0</v>
      </c>
      <c r="K325" s="126"/>
      <c r="L325" s="126">
        <f aca="true" t="shared" si="115" ref="L325:L330">J325+K325</f>
        <v>0</v>
      </c>
    </row>
    <row r="326" spans="1:12" ht="17.25" customHeight="1">
      <c r="A326" s="307">
        <v>37</v>
      </c>
      <c r="B326" s="125" t="s">
        <v>277</v>
      </c>
      <c r="C326" s="348" t="s">
        <v>37</v>
      </c>
      <c r="D326" s="126"/>
      <c r="E326" s="126"/>
      <c r="F326" s="126">
        <f t="shared" si="112"/>
        <v>0</v>
      </c>
      <c r="G326" s="126"/>
      <c r="H326" s="126">
        <f t="shared" si="113"/>
        <v>0</v>
      </c>
      <c r="I326" s="126"/>
      <c r="J326" s="126">
        <f t="shared" si="114"/>
        <v>0</v>
      </c>
      <c r="K326" s="126"/>
      <c r="L326" s="126">
        <f t="shared" si="115"/>
        <v>0</v>
      </c>
    </row>
    <row r="327" spans="1:12" ht="17.25" customHeight="1">
      <c r="A327" s="131">
        <v>38</v>
      </c>
      <c r="B327" s="125" t="s">
        <v>476</v>
      </c>
      <c r="C327" s="347" t="s">
        <v>375</v>
      </c>
      <c r="D327" s="126"/>
      <c r="E327" s="126"/>
      <c r="F327" s="126">
        <f t="shared" si="112"/>
        <v>0</v>
      </c>
      <c r="G327" s="126"/>
      <c r="H327" s="126">
        <f t="shared" si="113"/>
        <v>0</v>
      </c>
      <c r="I327" s="126"/>
      <c r="J327" s="126">
        <f t="shared" si="114"/>
        <v>0</v>
      </c>
      <c r="K327" s="126"/>
      <c r="L327" s="126">
        <f t="shared" si="115"/>
        <v>0</v>
      </c>
    </row>
    <row r="328" spans="1:12" ht="17.25" customHeight="1">
      <c r="A328" s="137">
        <v>39</v>
      </c>
      <c r="B328" s="130" t="s">
        <v>477</v>
      </c>
      <c r="C328" s="348" t="s">
        <v>282</v>
      </c>
      <c r="D328" s="126"/>
      <c r="E328" s="126"/>
      <c r="F328" s="126">
        <f t="shared" si="112"/>
        <v>0</v>
      </c>
      <c r="G328" s="126"/>
      <c r="H328" s="126">
        <f t="shared" si="113"/>
        <v>0</v>
      </c>
      <c r="I328" s="126"/>
      <c r="J328" s="126">
        <f t="shared" si="114"/>
        <v>0</v>
      </c>
      <c r="K328" s="126"/>
      <c r="L328" s="126">
        <f t="shared" si="115"/>
        <v>0</v>
      </c>
    </row>
    <row r="329" spans="1:12" ht="17.25" customHeight="1">
      <c r="A329" s="137">
        <v>40</v>
      </c>
      <c r="B329" s="130" t="s">
        <v>478</v>
      </c>
      <c r="C329" s="348" t="s">
        <v>479</v>
      </c>
      <c r="D329" s="126"/>
      <c r="E329" s="126"/>
      <c r="F329" s="126">
        <f t="shared" si="112"/>
        <v>0</v>
      </c>
      <c r="G329" s="126"/>
      <c r="H329" s="126">
        <f t="shared" si="113"/>
        <v>0</v>
      </c>
      <c r="I329" s="126"/>
      <c r="J329" s="126">
        <f t="shared" si="114"/>
        <v>0</v>
      </c>
      <c r="K329" s="126"/>
      <c r="L329" s="126">
        <f t="shared" si="115"/>
        <v>0</v>
      </c>
    </row>
    <row r="330" spans="1:12" ht="17.25" customHeight="1">
      <c r="A330" s="137"/>
      <c r="B330" s="130" t="s">
        <v>589</v>
      </c>
      <c r="C330" s="348" t="s">
        <v>590</v>
      </c>
      <c r="D330" s="126"/>
      <c r="E330" s="126">
        <v>0</v>
      </c>
      <c r="F330" s="126">
        <f t="shared" si="112"/>
        <v>0</v>
      </c>
      <c r="G330" s="126">
        <v>0</v>
      </c>
      <c r="H330" s="126">
        <f t="shared" si="113"/>
        <v>0</v>
      </c>
      <c r="I330" s="126">
        <v>0</v>
      </c>
      <c r="J330" s="126">
        <f t="shared" si="114"/>
        <v>0</v>
      </c>
      <c r="K330" s="126">
        <v>0</v>
      </c>
      <c r="L330" s="126">
        <f t="shared" si="115"/>
        <v>0</v>
      </c>
    </row>
    <row r="331" spans="1:12" s="124" customFormat="1" ht="17.25" customHeight="1">
      <c r="A331" s="127">
        <v>41</v>
      </c>
      <c r="B331" s="128" t="s">
        <v>54</v>
      </c>
      <c r="C331" s="114" t="s">
        <v>283</v>
      </c>
      <c r="D331" s="129">
        <f aca="true" t="shared" si="116" ref="D331:J331">D332+D338+D339+D340+D341</f>
        <v>0</v>
      </c>
      <c r="E331" s="129">
        <f t="shared" si="116"/>
        <v>0</v>
      </c>
      <c r="F331" s="129">
        <f t="shared" si="116"/>
        <v>0</v>
      </c>
      <c r="G331" s="129">
        <f t="shared" si="116"/>
        <v>0</v>
      </c>
      <c r="H331" s="129">
        <f t="shared" si="116"/>
        <v>0</v>
      </c>
      <c r="I331" s="129">
        <f t="shared" si="116"/>
        <v>7191</v>
      </c>
      <c r="J331" s="129">
        <f t="shared" si="116"/>
        <v>7191</v>
      </c>
      <c r="K331" s="129">
        <f>K332+K338+K339+K340+K341</f>
        <v>-2256</v>
      </c>
      <c r="L331" s="129">
        <f>L332+L338+L339+L340+L341</f>
        <v>4935</v>
      </c>
    </row>
    <row r="332" spans="1:12" s="124" customFormat="1" ht="17.25" customHeight="1">
      <c r="A332" s="131">
        <v>42</v>
      </c>
      <c r="B332" s="135" t="s">
        <v>480</v>
      </c>
      <c r="C332" s="363" t="s">
        <v>284</v>
      </c>
      <c r="D332" s="126">
        <f aca="true" t="shared" si="117" ref="D332:J332">D333+D334+D335+D336+D337</f>
        <v>0</v>
      </c>
      <c r="E332" s="126">
        <f t="shared" si="117"/>
        <v>0</v>
      </c>
      <c r="F332" s="126">
        <f t="shared" si="117"/>
        <v>0</v>
      </c>
      <c r="G332" s="126">
        <f t="shared" si="117"/>
        <v>0</v>
      </c>
      <c r="H332" s="126">
        <f t="shared" si="117"/>
        <v>0</v>
      </c>
      <c r="I332" s="126">
        <f t="shared" si="117"/>
        <v>4935</v>
      </c>
      <c r="J332" s="126">
        <f t="shared" si="117"/>
        <v>4935</v>
      </c>
      <c r="K332" s="126">
        <f>K333+K334+K335+K336+K337</f>
        <v>0</v>
      </c>
      <c r="L332" s="126">
        <f>L333+L334+L335+L336+L337</f>
        <v>4935</v>
      </c>
    </row>
    <row r="333" spans="1:12" ht="17.25" customHeight="1">
      <c r="A333" s="307">
        <v>43</v>
      </c>
      <c r="B333" s="125" t="s">
        <v>481</v>
      </c>
      <c r="C333" s="347" t="s">
        <v>285</v>
      </c>
      <c r="D333" s="126"/>
      <c r="E333" s="126"/>
      <c r="F333" s="126">
        <f>D333+E333</f>
        <v>0</v>
      </c>
      <c r="G333" s="126"/>
      <c r="H333" s="126">
        <f>F333+G333</f>
        <v>0</v>
      </c>
      <c r="I333" s="126"/>
      <c r="J333" s="126">
        <f>H333+I333</f>
        <v>0</v>
      </c>
      <c r="K333" s="126"/>
      <c r="L333" s="126">
        <f>J333+K333</f>
        <v>0</v>
      </c>
    </row>
    <row r="334" spans="1:12" ht="17.25" customHeight="1">
      <c r="A334" s="131">
        <v>44</v>
      </c>
      <c r="B334" s="125" t="s">
        <v>482</v>
      </c>
      <c r="C334" s="347" t="s">
        <v>190</v>
      </c>
      <c r="D334" s="126"/>
      <c r="E334" s="126"/>
      <c r="F334" s="126">
        <f aca="true" t="shared" si="118" ref="F334:F341">D334+E334</f>
        <v>0</v>
      </c>
      <c r="G334" s="126"/>
      <c r="H334" s="126">
        <f aca="true" t="shared" si="119" ref="H334:H341">F334+G334</f>
        <v>0</v>
      </c>
      <c r="I334" s="126"/>
      <c r="J334" s="126">
        <f aca="true" t="shared" si="120" ref="J334:J341">H334+I334</f>
        <v>0</v>
      </c>
      <c r="K334" s="126"/>
      <c r="L334" s="126">
        <f aca="true" t="shared" si="121" ref="L334:L341">J334+K334</f>
        <v>0</v>
      </c>
    </row>
    <row r="335" spans="1:12" ht="17.25" customHeight="1">
      <c r="A335" s="307">
        <v>45</v>
      </c>
      <c r="B335" s="125" t="s">
        <v>483</v>
      </c>
      <c r="C335" s="347" t="s">
        <v>193</v>
      </c>
      <c r="D335" s="126"/>
      <c r="E335" s="126"/>
      <c r="F335" s="126">
        <f t="shared" si="118"/>
        <v>0</v>
      </c>
      <c r="G335" s="126"/>
      <c r="H335" s="126">
        <f t="shared" si="119"/>
        <v>0</v>
      </c>
      <c r="I335" s="126"/>
      <c r="J335" s="126">
        <f t="shared" si="120"/>
        <v>0</v>
      </c>
      <c r="K335" s="126"/>
      <c r="L335" s="126">
        <f t="shared" si="121"/>
        <v>0</v>
      </c>
    </row>
    <row r="336" spans="1:12" s="281" customFormat="1" ht="17.25" customHeight="1">
      <c r="A336" s="131">
        <v>46</v>
      </c>
      <c r="B336" s="125" t="s">
        <v>484</v>
      </c>
      <c r="C336" s="347" t="s">
        <v>200</v>
      </c>
      <c r="D336" s="126"/>
      <c r="E336" s="126"/>
      <c r="F336" s="126">
        <f t="shared" si="118"/>
        <v>0</v>
      </c>
      <c r="G336" s="126"/>
      <c r="H336" s="126">
        <f t="shared" si="119"/>
        <v>0</v>
      </c>
      <c r="I336" s="126"/>
      <c r="J336" s="126">
        <f t="shared" si="120"/>
        <v>0</v>
      </c>
      <c r="K336" s="126"/>
      <c r="L336" s="126">
        <f t="shared" si="121"/>
        <v>0</v>
      </c>
    </row>
    <row r="337" spans="1:14" s="281" customFormat="1" ht="17.25" customHeight="1">
      <c r="A337" s="307">
        <v>47</v>
      </c>
      <c r="B337" s="130" t="s">
        <v>485</v>
      </c>
      <c r="C337" s="348" t="s">
        <v>203</v>
      </c>
      <c r="D337" s="126"/>
      <c r="E337" s="126"/>
      <c r="F337" s="126">
        <f t="shared" si="118"/>
        <v>0</v>
      </c>
      <c r="G337" s="126"/>
      <c r="H337" s="126">
        <f t="shared" si="119"/>
        <v>0</v>
      </c>
      <c r="I337" s="126">
        <v>4935</v>
      </c>
      <c r="J337" s="126">
        <f t="shared" si="120"/>
        <v>4935</v>
      </c>
      <c r="K337" s="126"/>
      <c r="L337" s="126">
        <f t="shared" si="121"/>
        <v>4935</v>
      </c>
      <c r="N337" s="544" t="s">
        <v>602</v>
      </c>
    </row>
    <row r="338" spans="1:12" s="281" customFormat="1" ht="17.25" customHeight="1">
      <c r="A338" s="316">
        <v>48</v>
      </c>
      <c r="B338" s="130" t="s">
        <v>486</v>
      </c>
      <c r="C338" s="368" t="s">
        <v>487</v>
      </c>
      <c r="D338" s="129"/>
      <c r="E338" s="129"/>
      <c r="F338" s="126">
        <f t="shared" si="118"/>
        <v>0</v>
      </c>
      <c r="G338" s="129"/>
      <c r="H338" s="126">
        <f t="shared" si="119"/>
        <v>0</v>
      </c>
      <c r="I338" s="129"/>
      <c r="J338" s="126">
        <f t="shared" si="120"/>
        <v>0</v>
      </c>
      <c r="K338" s="129"/>
      <c r="L338" s="126">
        <f t="shared" si="121"/>
        <v>0</v>
      </c>
    </row>
    <row r="339" spans="1:12" s="124" customFormat="1" ht="17.25" customHeight="1">
      <c r="A339" s="307">
        <v>49</v>
      </c>
      <c r="B339" s="125" t="s">
        <v>488</v>
      </c>
      <c r="C339" s="367" t="s">
        <v>286</v>
      </c>
      <c r="D339" s="129"/>
      <c r="E339" s="129"/>
      <c r="F339" s="126">
        <f t="shared" si="118"/>
        <v>0</v>
      </c>
      <c r="G339" s="129"/>
      <c r="H339" s="126">
        <f t="shared" si="119"/>
        <v>0</v>
      </c>
      <c r="I339" s="126">
        <v>2256</v>
      </c>
      <c r="J339" s="126">
        <f t="shared" si="120"/>
        <v>2256</v>
      </c>
      <c r="K339" s="126">
        <v>-2256</v>
      </c>
      <c r="L339" s="126">
        <f t="shared" si="121"/>
        <v>0</v>
      </c>
    </row>
    <row r="340" spans="1:12" s="124" customFormat="1" ht="17.25" customHeight="1">
      <c r="A340" s="307">
        <v>50</v>
      </c>
      <c r="B340" s="125" t="s">
        <v>489</v>
      </c>
      <c r="C340" s="367" t="s">
        <v>490</v>
      </c>
      <c r="D340" s="129"/>
      <c r="E340" s="129"/>
      <c r="F340" s="126">
        <f t="shared" si="118"/>
        <v>0</v>
      </c>
      <c r="G340" s="129"/>
      <c r="H340" s="126">
        <f t="shared" si="119"/>
        <v>0</v>
      </c>
      <c r="I340" s="129"/>
      <c r="J340" s="126">
        <f t="shared" si="120"/>
        <v>0</v>
      </c>
      <c r="K340" s="129"/>
      <c r="L340" s="126">
        <f t="shared" si="121"/>
        <v>0</v>
      </c>
    </row>
    <row r="341" spans="1:12" s="124" customFormat="1" ht="17.25" customHeight="1">
      <c r="A341" s="307">
        <v>51</v>
      </c>
      <c r="B341" s="125" t="s">
        <v>491</v>
      </c>
      <c r="C341" s="532" t="s">
        <v>287</v>
      </c>
      <c r="D341" s="129"/>
      <c r="E341" s="129"/>
      <c r="F341" s="126">
        <f t="shared" si="118"/>
        <v>0</v>
      </c>
      <c r="G341" s="129"/>
      <c r="H341" s="126">
        <f t="shared" si="119"/>
        <v>0</v>
      </c>
      <c r="I341" s="129"/>
      <c r="J341" s="126">
        <f t="shared" si="120"/>
        <v>0</v>
      </c>
      <c r="K341" s="129"/>
      <c r="L341" s="126">
        <f t="shared" si="121"/>
        <v>0</v>
      </c>
    </row>
    <row r="342" spans="1:12" s="124" customFormat="1" ht="17.25" customHeight="1" thickBot="1">
      <c r="A342" s="344">
        <v>52</v>
      </c>
      <c r="B342" s="306" t="s">
        <v>55</v>
      </c>
      <c r="C342" s="305" t="s">
        <v>492</v>
      </c>
      <c r="D342" s="378">
        <v>0</v>
      </c>
      <c r="E342" s="378"/>
      <c r="F342" s="378">
        <f>D342+E342</f>
        <v>0</v>
      </c>
      <c r="G342" s="378"/>
      <c r="H342" s="378">
        <f>F342+G342</f>
        <v>0</v>
      </c>
      <c r="I342" s="378"/>
      <c r="J342" s="378">
        <f>H342+I342</f>
        <v>0</v>
      </c>
      <c r="K342" s="378"/>
      <c r="L342" s="378">
        <f>J342+K342</f>
        <v>0</v>
      </c>
    </row>
    <row r="343" spans="1:4" s="133" customFormat="1" ht="17.25" customHeight="1">
      <c r="A343" s="555"/>
      <c r="B343" s="555"/>
      <c r="C343" s="555"/>
      <c r="D343" s="555"/>
    </row>
    <row r="344" ht="17.25" customHeight="1">
      <c r="A344" s="117" t="s">
        <v>606</v>
      </c>
    </row>
    <row r="345" ht="17.25" customHeight="1">
      <c r="A345" s="117" t="s">
        <v>594</v>
      </c>
    </row>
    <row r="346" ht="17.25" customHeight="1" thickBot="1"/>
    <row r="347" spans="1:12" s="124" customFormat="1" ht="17.25" customHeight="1" thickBot="1">
      <c r="A347" s="121">
        <v>53</v>
      </c>
      <c r="B347" s="317" t="s">
        <v>35</v>
      </c>
      <c r="C347" s="430" t="s">
        <v>288</v>
      </c>
      <c r="D347" s="123">
        <f aca="true" t="shared" si="122" ref="D347:J347">D348+D352+D355+D361</f>
        <v>0</v>
      </c>
      <c r="E347" s="123">
        <f t="shared" si="122"/>
        <v>0</v>
      </c>
      <c r="F347" s="123">
        <f t="shared" si="122"/>
        <v>0</v>
      </c>
      <c r="G347" s="123">
        <f t="shared" si="122"/>
        <v>0</v>
      </c>
      <c r="H347" s="123">
        <f t="shared" si="122"/>
        <v>0</v>
      </c>
      <c r="I347" s="123">
        <f t="shared" si="122"/>
        <v>0</v>
      </c>
      <c r="J347" s="123">
        <f t="shared" si="122"/>
        <v>0</v>
      </c>
      <c r="K347" s="123">
        <f>K348+K352+K355+K361</f>
        <v>0</v>
      </c>
      <c r="L347" s="123">
        <f>L348+L352+L355+L361</f>
        <v>0</v>
      </c>
    </row>
    <row r="348" spans="1:12" s="124" customFormat="1" ht="17.25" customHeight="1">
      <c r="A348" s="319">
        <v>54</v>
      </c>
      <c r="B348" s="142" t="s">
        <v>6</v>
      </c>
      <c r="C348" s="533" t="s">
        <v>289</v>
      </c>
      <c r="D348" s="504">
        <f aca="true" t="shared" si="123" ref="D348:J348">D349+D350+D351</f>
        <v>0</v>
      </c>
      <c r="E348" s="504">
        <f t="shared" si="123"/>
        <v>0</v>
      </c>
      <c r="F348" s="504">
        <f t="shared" si="123"/>
        <v>0</v>
      </c>
      <c r="G348" s="504">
        <f t="shared" si="123"/>
        <v>0</v>
      </c>
      <c r="H348" s="504">
        <f t="shared" si="123"/>
        <v>0</v>
      </c>
      <c r="I348" s="504">
        <f t="shared" si="123"/>
        <v>0</v>
      </c>
      <c r="J348" s="504">
        <f t="shared" si="123"/>
        <v>0</v>
      </c>
      <c r="K348" s="504">
        <f>K349+K350+K351</f>
        <v>0</v>
      </c>
      <c r="L348" s="504">
        <f>L349+L350+L351</f>
        <v>0</v>
      </c>
    </row>
    <row r="349" spans="1:12" ht="30.75" customHeight="1">
      <c r="A349" s="307">
        <v>55</v>
      </c>
      <c r="B349" s="125" t="s">
        <v>7</v>
      </c>
      <c r="C349" s="534" t="s">
        <v>493</v>
      </c>
      <c r="D349" s="126"/>
      <c r="E349" s="126"/>
      <c r="F349" s="126">
        <f>D349+E349</f>
        <v>0</v>
      </c>
      <c r="G349" s="126"/>
      <c r="H349" s="126">
        <f>F349+G349</f>
        <v>0</v>
      </c>
      <c r="I349" s="126"/>
      <c r="J349" s="126">
        <f>H349+I349</f>
        <v>0</v>
      </c>
      <c r="K349" s="126"/>
      <c r="L349" s="126">
        <f>J349+K349</f>
        <v>0</v>
      </c>
    </row>
    <row r="350" spans="1:12" ht="17.25" customHeight="1">
      <c r="A350" s="307">
        <v>56</v>
      </c>
      <c r="B350" s="125" t="s">
        <v>418</v>
      </c>
      <c r="C350" s="347" t="s">
        <v>290</v>
      </c>
      <c r="D350" s="126"/>
      <c r="E350" s="126"/>
      <c r="F350" s="126">
        <f>D350+E350</f>
        <v>0</v>
      </c>
      <c r="G350" s="126"/>
      <c r="H350" s="126">
        <f>F350+G350</f>
        <v>0</v>
      </c>
      <c r="I350" s="126"/>
      <c r="J350" s="126">
        <f>H350+I350</f>
        <v>0</v>
      </c>
      <c r="K350" s="126"/>
      <c r="L350" s="126">
        <f>J350+K350</f>
        <v>0</v>
      </c>
    </row>
    <row r="351" spans="1:12" ht="17.25" customHeight="1">
      <c r="A351" s="307">
        <v>57</v>
      </c>
      <c r="B351" s="125" t="s">
        <v>11</v>
      </c>
      <c r="C351" s="347" t="s">
        <v>206</v>
      </c>
      <c r="D351" s="126"/>
      <c r="E351" s="126"/>
      <c r="F351" s="126">
        <f>D351+E351</f>
        <v>0</v>
      </c>
      <c r="G351" s="126"/>
      <c r="H351" s="126">
        <f>F351+G351</f>
        <v>0</v>
      </c>
      <c r="I351" s="126"/>
      <c r="J351" s="126">
        <f>H351+I351</f>
        <v>0</v>
      </c>
      <c r="K351" s="126"/>
      <c r="L351" s="126">
        <f>J351+K351</f>
        <v>0</v>
      </c>
    </row>
    <row r="352" spans="1:12" s="124" customFormat="1" ht="17.25" customHeight="1">
      <c r="A352" s="127">
        <v>58</v>
      </c>
      <c r="B352" s="128" t="s">
        <v>13</v>
      </c>
      <c r="C352" s="362" t="s">
        <v>291</v>
      </c>
      <c r="D352" s="129">
        <f aca="true" t="shared" si="124" ref="D352:J352">D353+D354</f>
        <v>0</v>
      </c>
      <c r="E352" s="129">
        <f t="shared" si="124"/>
        <v>0</v>
      </c>
      <c r="F352" s="129">
        <f t="shared" si="124"/>
        <v>0</v>
      </c>
      <c r="G352" s="129">
        <f t="shared" si="124"/>
        <v>0</v>
      </c>
      <c r="H352" s="129">
        <f t="shared" si="124"/>
        <v>0</v>
      </c>
      <c r="I352" s="129">
        <f t="shared" si="124"/>
        <v>0</v>
      </c>
      <c r="J352" s="129">
        <f t="shared" si="124"/>
        <v>0</v>
      </c>
      <c r="K352" s="129">
        <f>K353+K354</f>
        <v>0</v>
      </c>
      <c r="L352" s="129">
        <f>L353+L354</f>
        <v>0</v>
      </c>
    </row>
    <row r="353" spans="1:12" ht="17.25" customHeight="1">
      <c r="A353" s="307">
        <v>59</v>
      </c>
      <c r="B353" s="125" t="s">
        <v>15</v>
      </c>
      <c r="C353" s="347" t="s">
        <v>376</v>
      </c>
      <c r="D353" s="126"/>
      <c r="E353" s="126"/>
      <c r="F353" s="126">
        <f>D353+E353</f>
        <v>0</v>
      </c>
      <c r="G353" s="126"/>
      <c r="H353" s="126">
        <f>F353+G353</f>
        <v>0</v>
      </c>
      <c r="I353" s="126"/>
      <c r="J353" s="126">
        <f>H353+I353</f>
        <v>0</v>
      </c>
      <c r="K353" s="126"/>
      <c r="L353" s="126">
        <f>J353+K353</f>
        <v>0</v>
      </c>
    </row>
    <row r="354" spans="1:12" ht="17.25" customHeight="1">
      <c r="A354" s="307">
        <v>60</v>
      </c>
      <c r="B354" s="125" t="s">
        <v>17</v>
      </c>
      <c r="C354" s="347" t="s">
        <v>494</v>
      </c>
      <c r="D354" s="126"/>
      <c r="E354" s="126"/>
      <c r="F354" s="126">
        <f>D354+E354</f>
        <v>0</v>
      </c>
      <c r="G354" s="126"/>
      <c r="H354" s="126">
        <f>F354+G354</f>
        <v>0</v>
      </c>
      <c r="I354" s="126"/>
      <c r="J354" s="126">
        <f>H354+I354</f>
        <v>0</v>
      </c>
      <c r="K354" s="126"/>
      <c r="L354" s="126">
        <f>J354+K354</f>
        <v>0</v>
      </c>
    </row>
    <row r="355" spans="1:12" s="115" customFormat="1" ht="17.25" customHeight="1">
      <c r="A355" s="127">
        <v>61</v>
      </c>
      <c r="B355" s="128" t="s">
        <v>52</v>
      </c>
      <c r="C355" s="362" t="s">
        <v>292</v>
      </c>
      <c r="D355" s="129">
        <f aca="true" t="shared" si="125" ref="D355:J355">D356+D357+D358+D359+D360</f>
        <v>0</v>
      </c>
      <c r="E355" s="129">
        <f t="shared" si="125"/>
        <v>0</v>
      </c>
      <c r="F355" s="129">
        <f t="shared" si="125"/>
        <v>0</v>
      </c>
      <c r="G355" s="129">
        <f t="shared" si="125"/>
        <v>0</v>
      </c>
      <c r="H355" s="129">
        <f t="shared" si="125"/>
        <v>0</v>
      </c>
      <c r="I355" s="129">
        <f t="shared" si="125"/>
        <v>0</v>
      </c>
      <c r="J355" s="129">
        <f t="shared" si="125"/>
        <v>0</v>
      </c>
      <c r="K355" s="129">
        <f>K356+K357+K358+K359+K360</f>
        <v>0</v>
      </c>
      <c r="L355" s="129">
        <f>L356+L357+L358+L359+L360</f>
        <v>0</v>
      </c>
    </row>
    <row r="356" spans="1:12" ht="17.25" customHeight="1">
      <c r="A356" s="307">
        <v>62</v>
      </c>
      <c r="B356" s="125" t="s">
        <v>279</v>
      </c>
      <c r="C356" s="347" t="s">
        <v>293</v>
      </c>
      <c r="D356" s="126"/>
      <c r="E356" s="126"/>
      <c r="F356" s="126">
        <f aca="true" t="shared" si="126" ref="F356:F361">D356+E356</f>
        <v>0</v>
      </c>
      <c r="G356" s="126"/>
      <c r="H356" s="126">
        <f aca="true" t="shared" si="127" ref="H356:H361">F356+G356</f>
        <v>0</v>
      </c>
      <c r="I356" s="126"/>
      <c r="J356" s="126">
        <f aca="true" t="shared" si="128" ref="J356:J361">H356+I356</f>
        <v>0</v>
      </c>
      <c r="K356" s="126"/>
      <c r="L356" s="126">
        <f aca="true" t="shared" si="129" ref="L356:L361">J356+K356</f>
        <v>0</v>
      </c>
    </row>
    <row r="357" spans="1:12" ht="17.25" customHeight="1">
      <c r="A357" s="307">
        <v>63</v>
      </c>
      <c r="B357" s="125" t="s">
        <v>495</v>
      </c>
      <c r="C357" s="347" t="s">
        <v>487</v>
      </c>
      <c r="D357" s="126"/>
      <c r="E357" s="126"/>
      <c r="F357" s="126">
        <f t="shared" si="126"/>
        <v>0</v>
      </c>
      <c r="G357" s="126"/>
      <c r="H357" s="126">
        <f t="shared" si="127"/>
        <v>0</v>
      </c>
      <c r="I357" s="126"/>
      <c r="J357" s="126">
        <f t="shared" si="128"/>
        <v>0</v>
      </c>
      <c r="K357" s="126"/>
      <c r="L357" s="126">
        <f t="shared" si="129"/>
        <v>0</v>
      </c>
    </row>
    <row r="358" spans="1:12" ht="17.25" customHeight="1">
      <c r="A358" s="307">
        <v>64</v>
      </c>
      <c r="B358" s="125" t="s">
        <v>496</v>
      </c>
      <c r="C358" s="347" t="s">
        <v>41</v>
      </c>
      <c r="D358" s="126"/>
      <c r="E358" s="126"/>
      <c r="F358" s="126">
        <f t="shared" si="126"/>
        <v>0</v>
      </c>
      <c r="G358" s="126"/>
      <c r="H358" s="126">
        <f t="shared" si="127"/>
        <v>0</v>
      </c>
      <c r="I358" s="126"/>
      <c r="J358" s="126">
        <f t="shared" si="128"/>
        <v>0</v>
      </c>
      <c r="K358" s="126"/>
      <c r="L358" s="126">
        <f t="shared" si="129"/>
        <v>0</v>
      </c>
    </row>
    <row r="359" spans="1:12" ht="17.25" customHeight="1">
      <c r="A359" s="307">
        <v>65</v>
      </c>
      <c r="B359" s="125" t="s">
        <v>497</v>
      </c>
      <c r="C359" s="347" t="s">
        <v>498</v>
      </c>
      <c r="D359" s="126"/>
      <c r="E359" s="126"/>
      <c r="F359" s="126">
        <f t="shared" si="126"/>
        <v>0</v>
      </c>
      <c r="G359" s="126"/>
      <c r="H359" s="126">
        <f t="shared" si="127"/>
        <v>0</v>
      </c>
      <c r="I359" s="126"/>
      <c r="J359" s="126">
        <f t="shared" si="128"/>
        <v>0</v>
      </c>
      <c r="K359" s="126"/>
      <c r="L359" s="126">
        <f t="shared" si="129"/>
        <v>0</v>
      </c>
    </row>
    <row r="360" spans="1:12" ht="17.25" customHeight="1">
      <c r="A360" s="307">
        <v>66</v>
      </c>
      <c r="B360" s="125" t="s">
        <v>499</v>
      </c>
      <c r="C360" s="347" t="s">
        <v>377</v>
      </c>
      <c r="D360" s="126"/>
      <c r="E360" s="126"/>
      <c r="F360" s="126">
        <f t="shared" si="126"/>
        <v>0</v>
      </c>
      <c r="G360" s="126"/>
      <c r="H360" s="126">
        <f t="shared" si="127"/>
        <v>0</v>
      </c>
      <c r="I360" s="126"/>
      <c r="J360" s="126">
        <f t="shared" si="128"/>
        <v>0</v>
      </c>
      <c r="K360" s="126"/>
      <c r="L360" s="126">
        <f t="shared" si="129"/>
        <v>0</v>
      </c>
    </row>
    <row r="361" spans="1:12" s="124" customFormat="1" ht="17.25" customHeight="1" thickBot="1">
      <c r="A361" s="344">
        <v>67</v>
      </c>
      <c r="B361" s="306" t="s">
        <v>53</v>
      </c>
      <c r="C361" s="535" t="s">
        <v>500</v>
      </c>
      <c r="D361" s="378"/>
      <c r="E361" s="378"/>
      <c r="F361" s="378">
        <f t="shared" si="126"/>
        <v>0</v>
      </c>
      <c r="G361" s="378"/>
      <c r="H361" s="378">
        <f t="shared" si="127"/>
        <v>0</v>
      </c>
      <c r="I361" s="378"/>
      <c r="J361" s="378">
        <f t="shared" si="128"/>
        <v>0</v>
      </c>
      <c r="K361" s="378"/>
      <c r="L361" s="378">
        <f t="shared" si="129"/>
        <v>0</v>
      </c>
    </row>
    <row r="362" spans="1:12" ht="17.25" customHeight="1" thickBot="1">
      <c r="A362" s="121">
        <v>68</v>
      </c>
      <c r="B362" s="122" t="s">
        <v>401</v>
      </c>
      <c r="C362" s="365" t="s">
        <v>501</v>
      </c>
      <c r="D362" s="123">
        <f aca="true" t="shared" si="130" ref="D362:J362">D347+D297</f>
        <v>270</v>
      </c>
      <c r="E362" s="123">
        <f t="shared" si="130"/>
        <v>0</v>
      </c>
      <c r="F362" s="123">
        <f t="shared" si="130"/>
        <v>270</v>
      </c>
      <c r="G362" s="123">
        <f t="shared" si="130"/>
        <v>0</v>
      </c>
      <c r="H362" s="123">
        <f t="shared" si="130"/>
        <v>270</v>
      </c>
      <c r="I362" s="123">
        <f t="shared" si="130"/>
        <v>7837</v>
      </c>
      <c r="J362" s="123">
        <f t="shared" si="130"/>
        <v>8107</v>
      </c>
      <c r="K362" s="123">
        <f>K347+K297</f>
        <v>0</v>
      </c>
      <c r="L362" s="123">
        <f>L347+L297</f>
        <v>8107</v>
      </c>
    </row>
    <row r="363" spans="1:12" ht="32.25" customHeight="1" thickBot="1">
      <c r="A363" s="121">
        <v>69</v>
      </c>
      <c r="B363" s="122" t="s">
        <v>402</v>
      </c>
      <c r="C363" s="365" t="s">
        <v>207</v>
      </c>
      <c r="D363" s="123">
        <f aca="true" t="shared" si="131" ref="D363:L363">D364</f>
        <v>0</v>
      </c>
      <c r="E363" s="123">
        <f t="shared" si="131"/>
        <v>0</v>
      </c>
      <c r="F363" s="123">
        <f t="shared" si="131"/>
        <v>0</v>
      </c>
      <c r="G363" s="123">
        <f t="shared" si="131"/>
        <v>0</v>
      </c>
      <c r="H363" s="123">
        <f t="shared" si="131"/>
        <v>0</v>
      </c>
      <c r="I363" s="123">
        <f t="shared" si="131"/>
        <v>0</v>
      </c>
      <c r="J363" s="123">
        <f t="shared" si="131"/>
        <v>0</v>
      </c>
      <c r="K363" s="123">
        <f t="shared" si="131"/>
        <v>0</v>
      </c>
      <c r="L363" s="123">
        <f t="shared" si="131"/>
        <v>0</v>
      </c>
    </row>
    <row r="364" spans="1:12" s="124" customFormat="1" ht="17.25" customHeight="1">
      <c r="A364" s="314">
        <v>70</v>
      </c>
      <c r="B364" s="222" t="s">
        <v>417</v>
      </c>
      <c r="C364" s="346" t="s">
        <v>378</v>
      </c>
      <c r="D364" s="223">
        <f aca="true" t="shared" si="132" ref="D364:J364">D365+D366</f>
        <v>0</v>
      </c>
      <c r="E364" s="223">
        <f t="shared" si="132"/>
        <v>0</v>
      </c>
      <c r="F364" s="223">
        <f t="shared" si="132"/>
        <v>0</v>
      </c>
      <c r="G364" s="223">
        <f t="shared" si="132"/>
        <v>0</v>
      </c>
      <c r="H364" s="223">
        <f t="shared" si="132"/>
        <v>0</v>
      </c>
      <c r="I364" s="223">
        <f t="shared" si="132"/>
        <v>0</v>
      </c>
      <c r="J364" s="223">
        <f t="shared" si="132"/>
        <v>0</v>
      </c>
      <c r="K364" s="223">
        <f>K365+K366</f>
        <v>0</v>
      </c>
      <c r="L364" s="223">
        <f>L365+L366</f>
        <v>0</v>
      </c>
    </row>
    <row r="365" spans="1:12" ht="17.25" customHeight="1">
      <c r="A365" s="316">
        <v>71</v>
      </c>
      <c r="B365" s="138" t="s">
        <v>7</v>
      </c>
      <c r="C365" s="366" t="s">
        <v>208</v>
      </c>
      <c r="D365" s="126"/>
      <c r="E365" s="126"/>
      <c r="F365" s="126">
        <f>D365+E365</f>
        <v>0</v>
      </c>
      <c r="G365" s="126"/>
      <c r="H365" s="126">
        <f>F365+G365</f>
        <v>0</v>
      </c>
      <c r="I365" s="126"/>
      <c r="J365" s="126">
        <f>H365+I365</f>
        <v>0</v>
      </c>
      <c r="K365" s="126"/>
      <c r="L365" s="126">
        <f>J365+K365</f>
        <v>0</v>
      </c>
    </row>
    <row r="366" spans="1:12" ht="17.25" customHeight="1" thickBot="1">
      <c r="A366" s="292">
        <v>72</v>
      </c>
      <c r="B366" s="132" t="s">
        <v>418</v>
      </c>
      <c r="C366" s="364" t="s">
        <v>209</v>
      </c>
      <c r="D366" s="377"/>
      <c r="E366" s="377"/>
      <c r="F366" s="126">
        <f>D366+E366</f>
        <v>0</v>
      </c>
      <c r="G366" s="377"/>
      <c r="H366" s="126">
        <f>F366+G366</f>
        <v>0</v>
      </c>
      <c r="I366" s="377"/>
      <c r="J366" s="126">
        <f>H366+I366</f>
        <v>0</v>
      </c>
      <c r="K366" s="377"/>
      <c r="L366" s="126">
        <f>J366+K366</f>
        <v>0</v>
      </c>
    </row>
    <row r="367" spans="1:12" s="124" customFormat="1" ht="30" customHeight="1" thickBot="1">
      <c r="A367" s="318">
        <v>73</v>
      </c>
      <c r="B367" s="224" t="s">
        <v>419</v>
      </c>
      <c r="C367" s="365" t="s">
        <v>588</v>
      </c>
      <c r="D367" s="123">
        <f aca="true" t="shared" si="133" ref="D367:J367">D368+D369+D376+D377</f>
        <v>0</v>
      </c>
      <c r="E367" s="123">
        <f t="shared" si="133"/>
        <v>0</v>
      </c>
      <c r="F367" s="123">
        <f t="shared" si="133"/>
        <v>0</v>
      </c>
      <c r="G367" s="123">
        <f t="shared" si="133"/>
        <v>0</v>
      </c>
      <c r="H367" s="123">
        <f t="shared" si="133"/>
        <v>0</v>
      </c>
      <c r="I367" s="123">
        <f t="shared" si="133"/>
        <v>0</v>
      </c>
      <c r="J367" s="123">
        <f t="shared" si="133"/>
        <v>0</v>
      </c>
      <c r="K367" s="123">
        <f>K368+K369+K376+K377</f>
        <v>0</v>
      </c>
      <c r="L367" s="123">
        <f>L368+L369+L376+L377</f>
        <v>0</v>
      </c>
    </row>
    <row r="368" spans="1:12" ht="17.25" customHeight="1" thickBot="1">
      <c r="A368" s="121">
        <v>74</v>
      </c>
      <c r="B368" s="122" t="s">
        <v>4</v>
      </c>
      <c r="C368" s="345" t="s">
        <v>210</v>
      </c>
      <c r="D368" s="123">
        <f>D510+D656</f>
        <v>0</v>
      </c>
      <c r="E368" s="123">
        <f aca="true" t="shared" si="134" ref="E368:J368">E510+E658</f>
        <v>0</v>
      </c>
      <c r="F368" s="123">
        <f t="shared" si="134"/>
        <v>0</v>
      </c>
      <c r="G368" s="123">
        <f t="shared" si="134"/>
        <v>0</v>
      </c>
      <c r="H368" s="123">
        <f t="shared" si="134"/>
        <v>0</v>
      </c>
      <c r="I368" s="123">
        <f t="shared" si="134"/>
        <v>0</v>
      </c>
      <c r="J368" s="123">
        <f t="shared" si="134"/>
        <v>0</v>
      </c>
      <c r="K368" s="123">
        <f>K510+K658</f>
        <v>0</v>
      </c>
      <c r="L368" s="123">
        <f>L510+L658</f>
        <v>0</v>
      </c>
    </row>
    <row r="369" spans="1:12" s="124" customFormat="1" ht="17.25" customHeight="1" thickBot="1">
      <c r="A369" s="121">
        <v>75</v>
      </c>
      <c r="B369" s="122" t="s">
        <v>35</v>
      </c>
      <c r="C369" s="345" t="s">
        <v>379</v>
      </c>
      <c r="D369" s="123">
        <f aca="true" t="shared" si="135" ref="D369:J369">D370+D373</f>
        <v>0</v>
      </c>
      <c r="E369" s="123">
        <f t="shared" si="135"/>
        <v>0</v>
      </c>
      <c r="F369" s="123">
        <f t="shared" si="135"/>
        <v>0</v>
      </c>
      <c r="G369" s="123">
        <f t="shared" si="135"/>
        <v>0</v>
      </c>
      <c r="H369" s="123">
        <f t="shared" si="135"/>
        <v>0</v>
      </c>
      <c r="I369" s="123">
        <f t="shared" si="135"/>
        <v>0</v>
      </c>
      <c r="J369" s="123">
        <f t="shared" si="135"/>
        <v>0</v>
      </c>
      <c r="K369" s="123">
        <f>K370+K373</f>
        <v>0</v>
      </c>
      <c r="L369" s="123">
        <f>L370+L373</f>
        <v>0</v>
      </c>
    </row>
    <row r="370" spans="1:12" s="124" customFormat="1" ht="17.25" customHeight="1">
      <c r="A370" s="319">
        <v>76</v>
      </c>
      <c r="B370" s="142" t="s">
        <v>6</v>
      </c>
      <c r="C370" s="433" t="s">
        <v>380</v>
      </c>
      <c r="D370" s="223">
        <f>D512+D658</f>
        <v>0</v>
      </c>
      <c r="E370" s="223">
        <f aca="true" t="shared" si="136" ref="E370:J370">E512+E660</f>
        <v>0</v>
      </c>
      <c r="F370" s="223">
        <f t="shared" si="136"/>
        <v>0</v>
      </c>
      <c r="G370" s="223">
        <f t="shared" si="136"/>
        <v>0</v>
      </c>
      <c r="H370" s="223">
        <f t="shared" si="136"/>
        <v>0</v>
      </c>
      <c r="I370" s="223">
        <f t="shared" si="136"/>
        <v>0</v>
      </c>
      <c r="J370" s="223">
        <f t="shared" si="136"/>
        <v>0</v>
      </c>
      <c r="K370" s="223">
        <f>K512+K660</f>
        <v>0</v>
      </c>
      <c r="L370" s="223">
        <f>L512+L660</f>
        <v>0</v>
      </c>
    </row>
    <row r="371" spans="1:12" ht="17.25" customHeight="1">
      <c r="A371" s="316">
        <v>77</v>
      </c>
      <c r="B371" s="138" t="s">
        <v>382</v>
      </c>
      <c r="C371" s="134" t="s">
        <v>381</v>
      </c>
      <c r="D371" s="126"/>
      <c r="E371" s="126"/>
      <c r="F371" s="126">
        <f>D371+E371</f>
        <v>0</v>
      </c>
      <c r="G371" s="126"/>
      <c r="H371" s="126">
        <f>F371+G371</f>
        <v>0</v>
      </c>
      <c r="I371" s="126"/>
      <c r="J371" s="126">
        <f>H371+I371</f>
        <v>0</v>
      </c>
      <c r="K371" s="126"/>
      <c r="L371" s="126">
        <f>J371+K371</f>
        <v>0</v>
      </c>
    </row>
    <row r="372" spans="1:12" ht="17.25" customHeight="1">
      <c r="A372" s="307">
        <v>78</v>
      </c>
      <c r="B372" s="125" t="s">
        <v>8</v>
      </c>
      <c r="C372" s="367" t="s">
        <v>383</v>
      </c>
      <c r="D372" s="126"/>
      <c r="E372" s="126"/>
      <c r="F372" s="126">
        <f>D372+E372</f>
        <v>0</v>
      </c>
      <c r="G372" s="126"/>
      <c r="H372" s="126">
        <f>F372+G372</f>
        <v>0</v>
      </c>
      <c r="I372" s="126"/>
      <c r="J372" s="126">
        <f>H372+I372</f>
        <v>0</v>
      </c>
      <c r="K372" s="126"/>
      <c r="L372" s="126">
        <f>J372+K372</f>
        <v>0</v>
      </c>
    </row>
    <row r="373" spans="1:12" s="124" customFormat="1" ht="17.25" customHeight="1">
      <c r="A373" s="315">
        <v>79</v>
      </c>
      <c r="B373" s="313" t="s">
        <v>13</v>
      </c>
      <c r="C373" s="434" t="s">
        <v>294</v>
      </c>
      <c r="D373" s="129">
        <f>D515+D661</f>
        <v>0</v>
      </c>
      <c r="E373" s="129">
        <f aca="true" t="shared" si="137" ref="E373:J373">E515+E663</f>
        <v>0</v>
      </c>
      <c r="F373" s="129">
        <f t="shared" si="137"/>
        <v>0</v>
      </c>
      <c r="G373" s="129">
        <f t="shared" si="137"/>
        <v>0</v>
      </c>
      <c r="H373" s="129">
        <f t="shared" si="137"/>
        <v>0</v>
      </c>
      <c r="I373" s="129">
        <f t="shared" si="137"/>
        <v>0</v>
      </c>
      <c r="J373" s="129">
        <f t="shared" si="137"/>
        <v>0</v>
      </c>
      <c r="K373" s="129">
        <f>K515+K663</f>
        <v>0</v>
      </c>
      <c r="L373" s="129">
        <f>L515+L663</f>
        <v>0</v>
      </c>
    </row>
    <row r="374" spans="1:12" ht="17.25" customHeight="1">
      <c r="A374" s="307">
        <v>80</v>
      </c>
      <c r="B374" s="125" t="s">
        <v>382</v>
      </c>
      <c r="C374" s="367" t="s">
        <v>381</v>
      </c>
      <c r="D374" s="126"/>
      <c r="E374" s="126"/>
      <c r="F374" s="126">
        <f>D374+E374</f>
        <v>0</v>
      </c>
      <c r="G374" s="126"/>
      <c r="H374" s="126">
        <f>F374+G374</f>
        <v>0</v>
      </c>
      <c r="I374" s="126"/>
      <c r="J374" s="126">
        <f>H374+I374</f>
        <v>0</v>
      </c>
      <c r="K374" s="126"/>
      <c r="L374" s="126">
        <f>J374+K374</f>
        <v>0</v>
      </c>
    </row>
    <row r="375" spans="1:12" ht="17.25" customHeight="1" thickBot="1">
      <c r="A375" s="307">
        <v>81</v>
      </c>
      <c r="B375" s="130" t="s">
        <v>8</v>
      </c>
      <c r="C375" s="368" t="s">
        <v>383</v>
      </c>
      <c r="D375" s="377"/>
      <c r="E375" s="377"/>
      <c r="F375" s="126">
        <f>D375+E375</f>
        <v>0</v>
      </c>
      <c r="G375" s="377"/>
      <c r="H375" s="126">
        <f>F375+G375</f>
        <v>0</v>
      </c>
      <c r="I375" s="377"/>
      <c r="J375" s="126">
        <f>H375+I375</f>
        <v>0</v>
      </c>
      <c r="K375" s="377"/>
      <c r="L375" s="126">
        <f>J375+K375</f>
        <v>0</v>
      </c>
    </row>
    <row r="376" spans="1:12" s="124" customFormat="1" ht="17.25" customHeight="1" thickBot="1">
      <c r="A376" s="121">
        <v>82</v>
      </c>
      <c r="B376" s="122" t="s">
        <v>38</v>
      </c>
      <c r="C376" s="345" t="s">
        <v>502</v>
      </c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1:12" s="124" customFormat="1" ht="17.25" customHeight="1" thickBot="1">
      <c r="A377" s="121">
        <v>83</v>
      </c>
      <c r="B377" s="122" t="s">
        <v>39</v>
      </c>
      <c r="C377" s="345" t="s">
        <v>503</v>
      </c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1:12" ht="17.25" customHeight="1" thickBot="1">
      <c r="A378" s="304">
        <v>84</v>
      </c>
      <c r="B378" s="320"/>
      <c r="C378" s="139" t="s">
        <v>504</v>
      </c>
      <c r="D378" s="123">
        <f aca="true" t="shared" si="138" ref="D378:J378">D367+D363</f>
        <v>0</v>
      </c>
      <c r="E378" s="123">
        <f t="shared" si="138"/>
        <v>0</v>
      </c>
      <c r="F378" s="123">
        <f t="shared" si="138"/>
        <v>0</v>
      </c>
      <c r="G378" s="123">
        <f t="shared" si="138"/>
        <v>0</v>
      </c>
      <c r="H378" s="123">
        <f t="shared" si="138"/>
        <v>0</v>
      </c>
      <c r="I378" s="123">
        <f t="shared" si="138"/>
        <v>0</v>
      </c>
      <c r="J378" s="123">
        <f t="shared" si="138"/>
        <v>0</v>
      </c>
      <c r="K378" s="123">
        <f>K367+K363</f>
        <v>0</v>
      </c>
      <c r="L378" s="123">
        <f>L367+L363</f>
        <v>0</v>
      </c>
    </row>
    <row r="379" spans="1:12" ht="17.25" customHeight="1" thickBot="1">
      <c r="A379" s="321">
        <v>85</v>
      </c>
      <c r="B379" s="258"/>
      <c r="C379" s="139" t="s">
        <v>505</v>
      </c>
      <c r="D379" s="123">
        <f aca="true" t="shared" si="139" ref="D379:J379">D378+D362</f>
        <v>270</v>
      </c>
      <c r="E379" s="123">
        <f t="shared" si="139"/>
        <v>0</v>
      </c>
      <c r="F379" s="123">
        <f t="shared" si="139"/>
        <v>270</v>
      </c>
      <c r="G379" s="123">
        <f t="shared" si="139"/>
        <v>0</v>
      </c>
      <c r="H379" s="123">
        <f t="shared" si="139"/>
        <v>270</v>
      </c>
      <c r="I379" s="123">
        <f t="shared" si="139"/>
        <v>7837</v>
      </c>
      <c r="J379" s="123">
        <f t="shared" si="139"/>
        <v>8107</v>
      </c>
      <c r="K379" s="123">
        <f>K378+K362</f>
        <v>0</v>
      </c>
      <c r="L379" s="123">
        <f>L378+L362</f>
        <v>8107</v>
      </c>
    </row>
    <row r="380" spans="1:12" ht="17.25" customHeight="1" thickBot="1">
      <c r="A380" s="471"/>
      <c r="B380" s="472"/>
      <c r="C380" s="473" t="s">
        <v>561</v>
      </c>
      <c r="D380" s="284">
        <v>57070</v>
      </c>
      <c r="E380" s="284">
        <v>416</v>
      </c>
      <c r="F380" s="284">
        <f>D380+E380</f>
        <v>57486</v>
      </c>
      <c r="G380" s="284">
        <v>113</v>
      </c>
      <c r="H380" s="284">
        <f>F380+G380</f>
        <v>57599</v>
      </c>
      <c r="I380" s="284">
        <v>198</v>
      </c>
      <c r="J380" s="284">
        <f>H380+I380</f>
        <v>57797</v>
      </c>
      <c r="K380" s="284"/>
      <c r="L380" s="284">
        <f>J380+K380</f>
        <v>57797</v>
      </c>
    </row>
    <row r="381" spans="1:12" ht="17.25" customHeight="1" thickBot="1">
      <c r="A381" s="471"/>
      <c r="B381" s="472"/>
      <c r="C381" s="473" t="s">
        <v>562</v>
      </c>
      <c r="D381" s="284">
        <f aca="true" t="shared" si="140" ref="D381:J381">D380+D379</f>
        <v>57340</v>
      </c>
      <c r="E381" s="284">
        <f t="shared" si="140"/>
        <v>416</v>
      </c>
      <c r="F381" s="284">
        <f t="shared" si="140"/>
        <v>57756</v>
      </c>
      <c r="G381" s="284">
        <f t="shared" si="140"/>
        <v>113</v>
      </c>
      <c r="H381" s="284">
        <f t="shared" si="140"/>
        <v>57869</v>
      </c>
      <c r="I381" s="284">
        <f t="shared" si="140"/>
        <v>8035</v>
      </c>
      <c r="J381" s="284">
        <f t="shared" si="140"/>
        <v>65904</v>
      </c>
      <c r="K381" s="284">
        <f>K380+K379</f>
        <v>0</v>
      </c>
      <c r="L381" s="284">
        <f>L380+L379</f>
        <v>65904</v>
      </c>
    </row>
    <row r="382" ht="17.25" customHeight="1">
      <c r="A382" s="117" t="s">
        <v>607</v>
      </c>
    </row>
    <row r="383" ht="17.25" customHeight="1">
      <c r="A383" s="117" t="s">
        <v>594</v>
      </c>
    </row>
    <row r="385" spans="1:12" ht="17.25" customHeight="1" thickBot="1">
      <c r="A385" s="551" t="s">
        <v>47</v>
      </c>
      <c r="B385" s="556"/>
      <c r="C385" s="556"/>
      <c r="D385" s="556"/>
      <c r="E385" s="558"/>
      <c r="F385" s="558"/>
      <c r="G385" s="558"/>
      <c r="H385" s="558"/>
      <c r="I385" s="558"/>
      <c r="J385" s="558"/>
      <c r="K385" s="558"/>
      <c r="L385" s="558"/>
    </row>
    <row r="386" spans="1:12" ht="17.25" customHeight="1" thickBot="1">
      <c r="A386" s="322" t="s">
        <v>48</v>
      </c>
      <c r="B386" s="282"/>
      <c r="C386" s="369" t="s">
        <v>49</v>
      </c>
      <c r="D386" s="283" t="s">
        <v>3</v>
      </c>
      <c r="E386" s="116" t="s">
        <v>596</v>
      </c>
      <c r="F386" s="116" t="s">
        <v>597</v>
      </c>
      <c r="G386" s="116" t="s">
        <v>191</v>
      </c>
      <c r="H386" s="116" t="s">
        <v>597</v>
      </c>
      <c r="I386" s="116" t="s">
        <v>192</v>
      </c>
      <c r="J386" s="116" t="s">
        <v>597</v>
      </c>
      <c r="K386" s="116" t="s">
        <v>202</v>
      </c>
      <c r="L386" s="116" t="s">
        <v>597</v>
      </c>
    </row>
    <row r="387" spans="1:12" ht="17.25" customHeight="1" thickBot="1">
      <c r="A387" s="304">
        <v>1</v>
      </c>
      <c r="B387" s="312" t="s">
        <v>4</v>
      </c>
      <c r="C387" s="370" t="s">
        <v>50</v>
      </c>
      <c r="D387" s="141">
        <f aca="true" t="shared" si="141" ref="D387:J387">D388+D389+D390+D391+D392+D393+D394+D395+D396+D397+D398</f>
        <v>57340</v>
      </c>
      <c r="E387" s="141">
        <f t="shared" si="141"/>
        <v>416</v>
      </c>
      <c r="F387" s="141">
        <f t="shared" si="141"/>
        <v>57756</v>
      </c>
      <c r="G387" s="141">
        <f t="shared" si="141"/>
        <v>113</v>
      </c>
      <c r="H387" s="141">
        <f t="shared" si="141"/>
        <v>57869</v>
      </c>
      <c r="I387" s="141">
        <f t="shared" si="141"/>
        <v>8035</v>
      </c>
      <c r="J387" s="141">
        <f t="shared" si="141"/>
        <v>65904</v>
      </c>
      <c r="K387" s="141">
        <f>K388+K389+K390+K391+K392+K393+K394+K395+K396+K397+K398</f>
        <v>0</v>
      </c>
      <c r="L387" s="141">
        <f>L388+L389+L390+L391+L392+L393+L394+L395+L396+L397+L398</f>
        <v>65904</v>
      </c>
    </row>
    <row r="388" spans="1:12" ht="17.25" customHeight="1">
      <c r="A388" s="131">
        <v>2</v>
      </c>
      <c r="B388" s="135" t="s">
        <v>6</v>
      </c>
      <c r="C388" s="363" t="s">
        <v>51</v>
      </c>
      <c r="D388" s="140">
        <v>29141</v>
      </c>
      <c r="E388" s="140">
        <v>328</v>
      </c>
      <c r="F388" s="140">
        <f>D388+E388</f>
        <v>29469</v>
      </c>
      <c r="G388" s="140">
        <v>89</v>
      </c>
      <c r="H388" s="140">
        <f>F388+G388</f>
        <v>29558</v>
      </c>
      <c r="I388" s="140">
        <v>156</v>
      </c>
      <c r="J388" s="140">
        <f>H388+I388</f>
        <v>29714</v>
      </c>
      <c r="K388" s="140"/>
      <c r="L388" s="140">
        <f>J388+K388</f>
        <v>29714</v>
      </c>
    </row>
    <row r="389" spans="1:12" ht="17.25" customHeight="1">
      <c r="A389" s="307">
        <v>3</v>
      </c>
      <c r="B389" s="125" t="s">
        <v>13</v>
      </c>
      <c r="C389" s="347" t="s">
        <v>506</v>
      </c>
      <c r="D389" s="140">
        <v>7745</v>
      </c>
      <c r="E389" s="140">
        <v>88</v>
      </c>
      <c r="F389" s="140">
        <f aca="true" t="shared" si="142" ref="F389:F397">D389+E389</f>
        <v>7833</v>
      </c>
      <c r="G389" s="140">
        <v>24</v>
      </c>
      <c r="H389" s="140">
        <f aca="true" t="shared" si="143" ref="H389:H397">F389+G389</f>
        <v>7857</v>
      </c>
      <c r="I389" s="140">
        <v>42</v>
      </c>
      <c r="J389" s="140">
        <f aca="true" t="shared" si="144" ref="J389:J397">H389+I389</f>
        <v>7899</v>
      </c>
      <c r="K389" s="140"/>
      <c r="L389" s="140">
        <f aca="true" t="shared" si="145" ref="L389:L397">J389+K389</f>
        <v>7899</v>
      </c>
    </row>
    <row r="390" spans="1:12" ht="17.25" customHeight="1">
      <c r="A390" s="131">
        <v>4</v>
      </c>
      <c r="B390" s="125" t="s">
        <v>52</v>
      </c>
      <c r="C390" s="347" t="s">
        <v>384</v>
      </c>
      <c r="D390" s="140">
        <v>20304</v>
      </c>
      <c r="E390" s="140"/>
      <c r="F390" s="140">
        <f t="shared" si="142"/>
        <v>20304</v>
      </c>
      <c r="G390" s="140"/>
      <c r="H390" s="140">
        <f t="shared" si="143"/>
        <v>20304</v>
      </c>
      <c r="I390" s="140">
        <v>1896</v>
      </c>
      <c r="J390" s="140">
        <f t="shared" si="144"/>
        <v>22200</v>
      </c>
      <c r="K390" s="140"/>
      <c r="L390" s="140">
        <f t="shared" si="145"/>
        <v>22200</v>
      </c>
    </row>
    <row r="391" spans="1:12" ht="17.25" customHeight="1">
      <c r="A391" s="307">
        <v>5</v>
      </c>
      <c r="B391" s="125" t="s">
        <v>53</v>
      </c>
      <c r="C391" s="347" t="s">
        <v>385</v>
      </c>
      <c r="D391" s="140"/>
      <c r="E391" s="140"/>
      <c r="F391" s="140">
        <f t="shared" si="142"/>
        <v>0</v>
      </c>
      <c r="G391" s="140"/>
      <c r="H391" s="140">
        <f t="shared" si="143"/>
        <v>0</v>
      </c>
      <c r="I391" s="140"/>
      <c r="J391" s="140">
        <f t="shared" si="144"/>
        <v>0</v>
      </c>
      <c r="K391" s="140"/>
      <c r="L391" s="140">
        <f t="shared" si="145"/>
        <v>0</v>
      </c>
    </row>
    <row r="392" spans="1:12" ht="17.25" customHeight="1">
      <c r="A392" s="131">
        <v>6</v>
      </c>
      <c r="B392" s="125" t="s">
        <v>54</v>
      </c>
      <c r="C392" s="347" t="s">
        <v>56</v>
      </c>
      <c r="D392" s="140"/>
      <c r="E392" s="140"/>
      <c r="F392" s="140">
        <f t="shared" si="142"/>
        <v>0</v>
      </c>
      <c r="G392" s="140"/>
      <c r="H392" s="140">
        <f t="shared" si="143"/>
        <v>0</v>
      </c>
      <c r="I392" s="140"/>
      <c r="J392" s="140">
        <f t="shared" si="144"/>
        <v>0</v>
      </c>
      <c r="K392" s="140"/>
      <c r="L392" s="140">
        <f t="shared" si="145"/>
        <v>0</v>
      </c>
    </row>
    <row r="393" spans="1:12" ht="17.25" customHeight="1">
      <c r="A393" s="307">
        <v>7</v>
      </c>
      <c r="B393" s="125" t="s">
        <v>55</v>
      </c>
      <c r="C393" s="347" t="s">
        <v>58</v>
      </c>
      <c r="D393" s="140"/>
      <c r="E393" s="140"/>
      <c r="F393" s="140">
        <f t="shared" si="142"/>
        <v>0</v>
      </c>
      <c r="G393" s="140"/>
      <c r="H393" s="140">
        <f t="shared" si="143"/>
        <v>0</v>
      </c>
      <c r="I393" s="140"/>
      <c r="J393" s="140">
        <f t="shared" si="144"/>
        <v>0</v>
      </c>
      <c r="K393" s="140"/>
      <c r="L393" s="140">
        <f t="shared" si="145"/>
        <v>0</v>
      </c>
    </row>
    <row r="394" spans="1:12" ht="17.25" customHeight="1">
      <c r="A394" s="131">
        <v>8</v>
      </c>
      <c r="B394" s="125" t="s">
        <v>57</v>
      </c>
      <c r="C394" s="347" t="s">
        <v>507</v>
      </c>
      <c r="D394" s="140"/>
      <c r="E394" s="140"/>
      <c r="F394" s="140">
        <f t="shared" si="142"/>
        <v>0</v>
      </c>
      <c r="G394" s="140"/>
      <c r="H394" s="140">
        <f t="shared" si="143"/>
        <v>0</v>
      </c>
      <c r="I394" s="140"/>
      <c r="J394" s="140">
        <f t="shared" si="144"/>
        <v>0</v>
      </c>
      <c r="K394" s="140"/>
      <c r="L394" s="140">
        <f t="shared" si="145"/>
        <v>0</v>
      </c>
    </row>
    <row r="395" spans="1:12" ht="17.25" customHeight="1">
      <c r="A395" s="307">
        <v>9</v>
      </c>
      <c r="B395" s="125" t="s">
        <v>59</v>
      </c>
      <c r="C395" s="347" t="s">
        <v>61</v>
      </c>
      <c r="D395" s="140">
        <v>150</v>
      </c>
      <c r="E395" s="140"/>
      <c r="F395" s="140">
        <f t="shared" si="142"/>
        <v>150</v>
      </c>
      <c r="G395" s="140"/>
      <c r="H395" s="140">
        <f t="shared" si="143"/>
        <v>150</v>
      </c>
      <c r="I395" s="140"/>
      <c r="J395" s="140">
        <f t="shared" si="144"/>
        <v>150</v>
      </c>
      <c r="K395" s="140"/>
      <c r="L395" s="140">
        <f t="shared" si="145"/>
        <v>150</v>
      </c>
    </row>
    <row r="396" spans="1:12" ht="17.25" customHeight="1">
      <c r="A396" s="307">
        <v>10</v>
      </c>
      <c r="B396" s="125" t="s">
        <v>60</v>
      </c>
      <c r="C396" s="347" t="s">
        <v>508</v>
      </c>
      <c r="D396" s="140"/>
      <c r="E396" s="140"/>
      <c r="F396" s="140">
        <f t="shared" si="142"/>
        <v>0</v>
      </c>
      <c r="G396" s="140"/>
      <c r="H396" s="140">
        <f t="shared" si="143"/>
        <v>0</v>
      </c>
      <c r="I396" s="140"/>
      <c r="J396" s="140">
        <f t="shared" si="144"/>
        <v>0</v>
      </c>
      <c r="K396" s="140"/>
      <c r="L396" s="140">
        <f t="shared" si="145"/>
        <v>0</v>
      </c>
    </row>
    <row r="397" spans="1:12" ht="17.25" customHeight="1">
      <c r="A397" s="307">
        <v>11</v>
      </c>
      <c r="B397" s="125" t="s">
        <v>62</v>
      </c>
      <c r="C397" s="347" t="s">
        <v>509</v>
      </c>
      <c r="D397" s="140"/>
      <c r="E397" s="140"/>
      <c r="F397" s="140">
        <f t="shared" si="142"/>
        <v>0</v>
      </c>
      <c r="G397" s="140"/>
      <c r="H397" s="140">
        <f t="shared" si="143"/>
        <v>0</v>
      </c>
      <c r="I397" s="140"/>
      <c r="J397" s="140">
        <f t="shared" si="144"/>
        <v>0</v>
      </c>
      <c r="K397" s="140"/>
      <c r="L397" s="140">
        <f t="shared" si="145"/>
        <v>0</v>
      </c>
    </row>
    <row r="398" spans="1:12" ht="17.25" customHeight="1">
      <c r="A398" s="307">
        <v>12</v>
      </c>
      <c r="B398" s="125" t="s">
        <v>64</v>
      </c>
      <c r="C398" s="347" t="s">
        <v>386</v>
      </c>
      <c r="D398" s="140">
        <f aca="true" t="shared" si="146" ref="D398:J398">D399+D400+D401</f>
        <v>0</v>
      </c>
      <c r="E398" s="140">
        <f t="shared" si="146"/>
        <v>0</v>
      </c>
      <c r="F398" s="140">
        <f t="shared" si="146"/>
        <v>0</v>
      </c>
      <c r="G398" s="140">
        <f t="shared" si="146"/>
        <v>0</v>
      </c>
      <c r="H398" s="140">
        <f t="shared" si="146"/>
        <v>0</v>
      </c>
      <c r="I398" s="140">
        <f t="shared" si="146"/>
        <v>5941</v>
      </c>
      <c r="J398" s="140">
        <f t="shared" si="146"/>
        <v>5941</v>
      </c>
      <c r="K398" s="140">
        <f>K399+K400+K401</f>
        <v>0</v>
      </c>
      <c r="L398" s="140">
        <f>L399+L400+L401</f>
        <v>5941</v>
      </c>
    </row>
    <row r="399" spans="1:12" ht="17.25" customHeight="1">
      <c r="A399" s="307">
        <v>13</v>
      </c>
      <c r="B399" s="125" t="s">
        <v>511</v>
      </c>
      <c r="C399" s="347" t="s">
        <v>387</v>
      </c>
      <c r="D399" s="379"/>
      <c r="E399" s="379"/>
      <c r="F399" s="379">
        <f>D399+E399</f>
        <v>0</v>
      </c>
      <c r="G399" s="379"/>
      <c r="H399" s="379">
        <f>F399+G399</f>
        <v>0</v>
      </c>
      <c r="I399" s="379"/>
      <c r="J399" s="379">
        <f>H399+I399</f>
        <v>0</v>
      </c>
      <c r="K399" s="379"/>
      <c r="L399" s="379">
        <f>J399+K399</f>
        <v>0</v>
      </c>
    </row>
    <row r="400" spans="1:12" ht="17.25" customHeight="1">
      <c r="A400" s="307">
        <v>14</v>
      </c>
      <c r="B400" s="125" t="s">
        <v>512</v>
      </c>
      <c r="C400" s="347" t="s">
        <v>72</v>
      </c>
      <c r="D400" s="379"/>
      <c r="E400" s="379"/>
      <c r="F400" s="379">
        <f>D400+E400</f>
        <v>0</v>
      </c>
      <c r="G400" s="379"/>
      <c r="H400" s="379">
        <f>F400+G400</f>
        <v>0</v>
      </c>
      <c r="I400" s="379">
        <v>5941</v>
      </c>
      <c r="J400" s="379">
        <f>H400+I400</f>
        <v>5941</v>
      </c>
      <c r="K400" s="379"/>
      <c r="L400" s="379">
        <f>J400+K400</f>
        <v>5941</v>
      </c>
    </row>
    <row r="401" spans="1:12" ht="17.25" customHeight="1" thickBot="1">
      <c r="A401" s="292">
        <v>15</v>
      </c>
      <c r="B401" s="132" t="s">
        <v>510</v>
      </c>
      <c r="C401" s="364" t="s">
        <v>388</v>
      </c>
      <c r="D401" s="285"/>
      <c r="E401" s="285"/>
      <c r="F401" s="379">
        <f>D401+E401</f>
        <v>0</v>
      </c>
      <c r="G401" s="285"/>
      <c r="H401" s="379">
        <f>F401+G401</f>
        <v>0</v>
      </c>
      <c r="I401" s="285"/>
      <c r="J401" s="379">
        <f>H401+I401</f>
        <v>0</v>
      </c>
      <c r="K401" s="285"/>
      <c r="L401" s="379">
        <f>J401+K401</f>
        <v>0</v>
      </c>
    </row>
    <row r="402" spans="1:12" ht="17.25" customHeight="1" thickBot="1">
      <c r="A402" s="121">
        <v>16</v>
      </c>
      <c r="B402" s="122" t="s">
        <v>35</v>
      </c>
      <c r="C402" s="345" t="s">
        <v>63</v>
      </c>
      <c r="D402" s="141">
        <f aca="true" t="shared" si="147" ref="D402:J402">D403+D404+D406+D407+D408+D409+D412+D410+D411</f>
        <v>0</v>
      </c>
      <c r="E402" s="141">
        <f t="shared" si="147"/>
        <v>0</v>
      </c>
      <c r="F402" s="141">
        <f t="shared" si="147"/>
        <v>0</v>
      </c>
      <c r="G402" s="141">
        <f t="shared" si="147"/>
        <v>0</v>
      </c>
      <c r="H402" s="141">
        <f t="shared" si="147"/>
        <v>0</v>
      </c>
      <c r="I402" s="141">
        <f t="shared" si="147"/>
        <v>0</v>
      </c>
      <c r="J402" s="141">
        <f t="shared" si="147"/>
        <v>0</v>
      </c>
      <c r="K402" s="141">
        <f>K403+K404+K406+K407+K408+K409+K412+K410+K411</f>
        <v>0</v>
      </c>
      <c r="L402" s="141">
        <f>L403+L404+L406+L407+L408+L409+L412+L410+L411</f>
        <v>0</v>
      </c>
    </row>
    <row r="403" spans="1:12" ht="17.25" customHeight="1">
      <c r="A403" s="131">
        <v>17</v>
      </c>
      <c r="B403" s="135" t="s">
        <v>6</v>
      </c>
      <c r="C403" s="363" t="s">
        <v>389</v>
      </c>
      <c r="D403" s="140"/>
      <c r="E403" s="140"/>
      <c r="F403" s="140">
        <f>D403+E403</f>
        <v>0</v>
      </c>
      <c r="G403" s="140"/>
      <c r="H403" s="140">
        <f>F403+G403</f>
        <v>0</v>
      </c>
      <c r="I403" s="140"/>
      <c r="J403" s="140">
        <f>H403+I403</f>
        <v>0</v>
      </c>
      <c r="K403" s="140"/>
      <c r="L403" s="140">
        <f>J403+K403</f>
        <v>0</v>
      </c>
    </row>
    <row r="404" spans="1:12" ht="17.25" customHeight="1">
      <c r="A404" s="307">
        <v>18</v>
      </c>
      <c r="B404" s="125" t="s">
        <v>13</v>
      </c>
      <c r="C404" s="347" t="s">
        <v>390</v>
      </c>
      <c r="D404" s="140"/>
      <c r="E404" s="140"/>
      <c r="F404" s="140">
        <f aca="true" t="shared" si="148" ref="F404:F411">D404+E404</f>
        <v>0</v>
      </c>
      <c r="G404" s="140"/>
      <c r="H404" s="140">
        <f aca="true" t="shared" si="149" ref="H404:H411">F404+G404</f>
        <v>0</v>
      </c>
      <c r="I404" s="140"/>
      <c r="J404" s="140">
        <f aca="true" t="shared" si="150" ref="J404:J411">H404+I404</f>
        <v>0</v>
      </c>
      <c r="K404" s="140"/>
      <c r="L404" s="140">
        <f aca="true" t="shared" si="151" ref="L404:L411">J404+K404</f>
        <v>0</v>
      </c>
    </row>
    <row r="405" spans="1:12" ht="17.25" customHeight="1">
      <c r="A405" s="307">
        <v>19</v>
      </c>
      <c r="B405" s="135" t="s">
        <v>52</v>
      </c>
      <c r="C405" s="363" t="s">
        <v>513</v>
      </c>
      <c r="D405" s="140"/>
      <c r="E405" s="140"/>
      <c r="F405" s="140">
        <f t="shared" si="148"/>
        <v>0</v>
      </c>
      <c r="G405" s="140"/>
      <c r="H405" s="140">
        <f t="shared" si="149"/>
        <v>0</v>
      </c>
      <c r="I405" s="140"/>
      <c r="J405" s="140">
        <f t="shared" si="150"/>
        <v>0</v>
      </c>
      <c r="K405" s="140"/>
      <c r="L405" s="140">
        <f t="shared" si="151"/>
        <v>0</v>
      </c>
    </row>
    <row r="406" spans="1:12" ht="17.25" customHeight="1">
      <c r="A406" s="307">
        <v>20</v>
      </c>
      <c r="B406" s="135" t="s">
        <v>53</v>
      </c>
      <c r="C406" s="363" t="s">
        <v>391</v>
      </c>
      <c r="D406" s="140"/>
      <c r="E406" s="140"/>
      <c r="F406" s="140">
        <f t="shared" si="148"/>
        <v>0</v>
      </c>
      <c r="G406" s="140"/>
      <c r="H406" s="140">
        <f t="shared" si="149"/>
        <v>0</v>
      </c>
      <c r="I406" s="140"/>
      <c r="J406" s="140">
        <f t="shared" si="150"/>
        <v>0</v>
      </c>
      <c r="K406" s="140"/>
      <c r="L406" s="140">
        <f t="shared" si="151"/>
        <v>0</v>
      </c>
    </row>
    <row r="407" spans="1:12" ht="17.25" customHeight="1">
      <c r="A407" s="307">
        <v>21</v>
      </c>
      <c r="B407" s="135" t="s">
        <v>54</v>
      </c>
      <c r="C407" s="366" t="s">
        <v>392</v>
      </c>
      <c r="D407" s="140"/>
      <c r="E407" s="140"/>
      <c r="F407" s="140">
        <f t="shared" si="148"/>
        <v>0</v>
      </c>
      <c r="G407" s="140"/>
      <c r="H407" s="140">
        <f t="shared" si="149"/>
        <v>0</v>
      </c>
      <c r="I407" s="140"/>
      <c r="J407" s="140">
        <f t="shared" si="150"/>
        <v>0</v>
      </c>
      <c r="K407" s="140"/>
      <c r="L407" s="140">
        <f t="shared" si="151"/>
        <v>0</v>
      </c>
    </row>
    <row r="408" spans="1:12" ht="17.25" customHeight="1">
      <c r="A408" s="307">
        <v>22</v>
      </c>
      <c r="B408" s="135" t="s">
        <v>55</v>
      </c>
      <c r="C408" s="348" t="s">
        <v>69</v>
      </c>
      <c r="D408" s="140"/>
      <c r="E408" s="140"/>
      <c r="F408" s="140">
        <f t="shared" si="148"/>
        <v>0</v>
      </c>
      <c r="G408" s="140"/>
      <c r="H408" s="140">
        <f t="shared" si="149"/>
        <v>0</v>
      </c>
      <c r="I408" s="140"/>
      <c r="J408" s="140">
        <f t="shared" si="150"/>
        <v>0</v>
      </c>
      <c r="K408" s="140"/>
      <c r="L408" s="140">
        <f t="shared" si="151"/>
        <v>0</v>
      </c>
    </row>
    <row r="409" spans="1:14" ht="17.25" customHeight="1">
      <c r="A409" s="137">
        <v>23</v>
      </c>
      <c r="B409" s="125" t="s">
        <v>57</v>
      </c>
      <c r="C409" s="347" t="s">
        <v>67</v>
      </c>
      <c r="D409" s="140"/>
      <c r="E409" s="140"/>
      <c r="F409" s="140">
        <f t="shared" si="148"/>
        <v>0</v>
      </c>
      <c r="G409" s="140"/>
      <c r="H409" s="140">
        <f t="shared" si="149"/>
        <v>0</v>
      </c>
      <c r="I409" s="140"/>
      <c r="J409" s="140">
        <f t="shared" si="150"/>
        <v>0</v>
      </c>
      <c r="K409" s="140"/>
      <c r="L409" s="140">
        <f t="shared" si="151"/>
        <v>0</v>
      </c>
      <c r="N409" s="117" t="s">
        <v>515</v>
      </c>
    </row>
    <row r="410" spans="1:12" ht="17.25" customHeight="1">
      <c r="A410" s="137">
        <v>24</v>
      </c>
      <c r="B410" s="125" t="s">
        <v>59</v>
      </c>
      <c r="C410" s="347" t="s">
        <v>514</v>
      </c>
      <c r="D410" s="140"/>
      <c r="E410" s="140"/>
      <c r="F410" s="140">
        <f t="shared" si="148"/>
        <v>0</v>
      </c>
      <c r="G410" s="140"/>
      <c r="H410" s="140">
        <f t="shared" si="149"/>
        <v>0</v>
      </c>
      <c r="I410" s="140"/>
      <c r="J410" s="140">
        <f t="shared" si="150"/>
        <v>0</v>
      </c>
      <c r="K410" s="140"/>
      <c r="L410" s="140">
        <f t="shared" si="151"/>
        <v>0</v>
      </c>
    </row>
    <row r="411" spans="1:12" ht="17.25" customHeight="1">
      <c r="A411" s="137">
        <v>25</v>
      </c>
      <c r="B411" s="125" t="s">
        <v>60</v>
      </c>
      <c r="C411" s="347" t="s">
        <v>516</v>
      </c>
      <c r="D411" s="140"/>
      <c r="E411" s="140"/>
      <c r="F411" s="140">
        <f t="shared" si="148"/>
        <v>0</v>
      </c>
      <c r="G411" s="140"/>
      <c r="H411" s="140">
        <f t="shared" si="149"/>
        <v>0</v>
      </c>
      <c r="I411" s="140"/>
      <c r="J411" s="140">
        <f t="shared" si="150"/>
        <v>0</v>
      </c>
      <c r="K411" s="140"/>
      <c r="L411" s="140">
        <f t="shared" si="151"/>
        <v>0</v>
      </c>
    </row>
    <row r="412" spans="1:12" ht="17.25" customHeight="1">
      <c r="A412" s="307">
        <v>26</v>
      </c>
      <c r="B412" s="125" t="s">
        <v>62</v>
      </c>
      <c r="C412" s="347" t="s">
        <v>393</v>
      </c>
      <c r="D412" s="140">
        <f aca="true" t="shared" si="152" ref="D412:J412">D413+D414+D415</f>
        <v>0</v>
      </c>
      <c r="E412" s="140">
        <f t="shared" si="152"/>
        <v>0</v>
      </c>
      <c r="F412" s="140">
        <f t="shared" si="152"/>
        <v>0</v>
      </c>
      <c r="G412" s="140">
        <f t="shared" si="152"/>
        <v>0</v>
      </c>
      <c r="H412" s="140">
        <f t="shared" si="152"/>
        <v>0</v>
      </c>
      <c r="I412" s="140">
        <f t="shared" si="152"/>
        <v>0</v>
      </c>
      <c r="J412" s="140">
        <f t="shared" si="152"/>
        <v>0</v>
      </c>
      <c r="K412" s="140">
        <f>K413+K414+K415</f>
        <v>0</v>
      </c>
      <c r="L412" s="140">
        <f>L413+L414+L415</f>
        <v>0</v>
      </c>
    </row>
    <row r="413" spans="1:12" ht="17.25" customHeight="1">
      <c r="A413" s="307">
        <v>27</v>
      </c>
      <c r="B413" s="125" t="s">
        <v>511</v>
      </c>
      <c r="C413" s="347" t="s">
        <v>387</v>
      </c>
      <c r="D413" s="140"/>
      <c r="E413" s="140"/>
      <c r="F413" s="140">
        <f>D413+E413</f>
        <v>0</v>
      </c>
      <c r="G413" s="140"/>
      <c r="H413" s="140">
        <f>F413+G413</f>
        <v>0</v>
      </c>
      <c r="I413" s="140"/>
      <c r="J413" s="140">
        <f>H413+I413</f>
        <v>0</v>
      </c>
      <c r="K413" s="140"/>
      <c r="L413" s="140">
        <f>J413+K413</f>
        <v>0</v>
      </c>
    </row>
    <row r="414" spans="1:12" ht="17.25" customHeight="1">
      <c r="A414" s="307">
        <v>28</v>
      </c>
      <c r="B414" s="125" t="s">
        <v>512</v>
      </c>
      <c r="C414" s="347" t="s">
        <v>72</v>
      </c>
      <c r="D414" s="140"/>
      <c r="E414" s="140"/>
      <c r="F414" s="140">
        <f>D414+E414</f>
        <v>0</v>
      </c>
      <c r="G414" s="140"/>
      <c r="H414" s="140">
        <f>F414+G414</f>
        <v>0</v>
      </c>
      <c r="I414" s="140"/>
      <c r="J414" s="140">
        <f>H414+I414</f>
        <v>0</v>
      </c>
      <c r="K414" s="140"/>
      <c r="L414" s="140">
        <f>J414+K414</f>
        <v>0</v>
      </c>
    </row>
    <row r="415" spans="1:14" ht="17.25" customHeight="1" thickBot="1">
      <c r="A415" s="292">
        <v>29</v>
      </c>
      <c r="B415" s="132" t="s">
        <v>510</v>
      </c>
      <c r="C415" s="364" t="s">
        <v>388</v>
      </c>
      <c r="D415" s="308"/>
      <c r="E415" s="308"/>
      <c r="F415" s="140">
        <f>D415+E415</f>
        <v>0</v>
      </c>
      <c r="G415" s="308"/>
      <c r="H415" s="140">
        <f>F415+G415</f>
        <v>0</v>
      </c>
      <c r="I415" s="308"/>
      <c r="J415" s="140">
        <f>H415+I415</f>
        <v>0</v>
      </c>
      <c r="K415" s="308"/>
      <c r="L415" s="140">
        <f>J415+K415</f>
        <v>0</v>
      </c>
      <c r="N415" s="134"/>
    </row>
    <row r="416" spans="1:14" ht="17.25" customHeight="1" thickBot="1">
      <c r="A416" s="304">
        <v>30</v>
      </c>
      <c r="B416" s="323" t="s">
        <v>404</v>
      </c>
      <c r="C416" s="304" t="s">
        <v>394</v>
      </c>
      <c r="D416" s="141">
        <f aca="true" t="shared" si="153" ref="D416:J416">D402+D387</f>
        <v>57340</v>
      </c>
      <c r="E416" s="141">
        <f t="shared" si="153"/>
        <v>416</v>
      </c>
      <c r="F416" s="141">
        <f t="shared" si="153"/>
        <v>57756</v>
      </c>
      <c r="G416" s="141">
        <f t="shared" si="153"/>
        <v>113</v>
      </c>
      <c r="H416" s="141">
        <f t="shared" si="153"/>
        <v>57869</v>
      </c>
      <c r="I416" s="141">
        <f t="shared" si="153"/>
        <v>8035</v>
      </c>
      <c r="J416" s="141">
        <f t="shared" si="153"/>
        <v>65904</v>
      </c>
      <c r="K416" s="141">
        <f>K402+K387</f>
        <v>0</v>
      </c>
      <c r="L416" s="141">
        <f>L402+L387</f>
        <v>65904</v>
      </c>
      <c r="N416" s="134"/>
    </row>
    <row r="417" spans="1:12" s="124" customFormat="1" ht="30" customHeight="1" thickBot="1">
      <c r="A417" s="121">
        <v>31</v>
      </c>
      <c r="B417" s="122" t="s">
        <v>405</v>
      </c>
      <c r="C417" s="365" t="s">
        <v>395</v>
      </c>
      <c r="D417" s="141">
        <f aca="true" t="shared" si="154" ref="D417:J417">D418+D421+D428+D429</f>
        <v>0</v>
      </c>
      <c r="E417" s="141">
        <f t="shared" si="154"/>
        <v>0</v>
      </c>
      <c r="F417" s="141">
        <f t="shared" si="154"/>
        <v>0</v>
      </c>
      <c r="G417" s="141">
        <f t="shared" si="154"/>
        <v>0</v>
      </c>
      <c r="H417" s="141">
        <f t="shared" si="154"/>
        <v>0</v>
      </c>
      <c r="I417" s="141">
        <f t="shared" si="154"/>
        <v>0</v>
      </c>
      <c r="J417" s="141">
        <f t="shared" si="154"/>
        <v>0</v>
      </c>
      <c r="K417" s="141">
        <f>K418+K421+K428+K429</f>
        <v>0</v>
      </c>
      <c r="L417" s="141">
        <f>L418+L421+L428+L429</f>
        <v>0</v>
      </c>
    </row>
    <row r="418" spans="1:12" s="124" customFormat="1" ht="17.25" customHeight="1" thickBot="1">
      <c r="A418" s="121">
        <v>32</v>
      </c>
      <c r="B418" s="122" t="s">
        <v>4</v>
      </c>
      <c r="C418" s="345" t="s">
        <v>297</v>
      </c>
      <c r="D418" s="141">
        <f aca="true" t="shared" si="155" ref="D418:J418">D419+D420</f>
        <v>0</v>
      </c>
      <c r="E418" s="141">
        <f t="shared" si="155"/>
        <v>0</v>
      </c>
      <c r="F418" s="141">
        <f t="shared" si="155"/>
        <v>0</v>
      </c>
      <c r="G418" s="141">
        <f t="shared" si="155"/>
        <v>0</v>
      </c>
      <c r="H418" s="141">
        <f t="shared" si="155"/>
        <v>0</v>
      </c>
      <c r="I418" s="141">
        <f t="shared" si="155"/>
        <v>0</v>
      </c>
      <c r="J418" s="141">
        <f t="shared" si="155"/>
        <v>0</v>
      </c>
      <c r="K418" s="141">
        <f>K419+K420</f>
        <v>0</v>
      </c>
      <c r="L418" s="141">
        <f>L419+L420</f>
        <v>0</v>
      </c>
    </row>
    <row r="419" spans="1:12" ht="17.25" customHeight="1" thickBot="1">
      <c r="A419" s="309">
        <v>33</v>
      </c>
      <c r="B419" s="220" t="s">
        <v>6</v>
      </c>
      <c r="C419" s="371" t="s">
        <v>298</v>
      </c>
      <c r="D419" s="382"/>
      <c r="E419" s="382"/>
      <c r="F419" s="382">
        <f>D419+E419</f>
        <v>0</v>
      </c>
      <c r="G419" s="382"/>
      <c r="H419" s="382">
        <f>F419+G419</f>
        <v>0</v>
      </c>
      <c r="I419" s="382"/>
      <c r="J419" s="382">
        <f>H419+I419</f>
        <v>0</v>
      </c>
      <c r="K419" s="382"/>
      <c r="L419" s="382">
        <f>J419+K419</f>
        <v>0</v>
      </c>
    </row>
    <row r="420" spans="1:12" ht="17.25" customHeight="1" thickBot="1">
      <c r="A420" s="292">
        <v>34</v>
      </c>
      <c r="B420" s="132" t="s">
        <v>13</v>
      </c>
      <c r="C420" s="364" t="s">
        <v>299</v>
      </c>
      <c r="D420" s="285"/>
      <c r="E420" s="285"/>
      <c r="F420" s="382">
        <f>D420+E420</f>
        <v>0</v>
      </c>
      <c r="G420" s="285"/>
      <c r="H420" s="382">
        <f>F420+G420</f>
        <v>0</v>
      </c>
      <c r="I420" s="285"/>
      <c r="J420" s="382">
        <f>H420+I420</f>
        <v>0</v>
      </c>
      <c r="K420" s="285"/>
      <c r="L420" s="382">
        <f>J420+K420</f>
        <v>0</v>
      </c>
    </row>
    <row r="421" spans="1:12" ht="17.25" customHeight="1" thickBot="1">
      <c r="A421" s="121">
        <v>35</v>
      </c>
      <c r="B421" s="122" t="s">
        <v>35</v>
      </c>
      <c r="C421" s="345" t="s">
        <v>403</v>
      </c>
      <c r="D421" s="141">
        <f aca="true" t="shared" si="156" ref="D421:J421">D422+D425</f>
        <v>0</v>
      </c>
      <c r="E421" s="141">
        <f t="shared" si="156"/>
        <v>0</v>
      </c>
      <c r="F421" s="141">
        <f t="shared" si="156"/>
        <v>0</v>
      </c>
      <c r="G421" s="141">
        <f t="shared" si="156"/>
        <v>0</v>
      </c>
      <c r="H421" s="141">
        <f t="shared" si="156"/>
        <v>0</v>
      </c>
      <c r="I421" s="141">
        <f t="shared" si="156"/>
        <v>0</v>
      </c>
      <c r="J421" s="141">
        <f t="shared" si="156"/>
        <v>0</v>
      </c>
      <c r="K421" s="141">
        <f>K422+K425</f>
        <v>0</v>
      </c>
      <c r="L421" s="141">
        <f>L422+L425</f>
        <v>0</v>
      </c>
    </row>
    <row r="422" spans="1:12" s="124" customFormat="1" ht="17.25" customHeight="1">
      <c r="A422" s="314">
        <v>36</v>
      </c>
      <c r="B422" s="222" t="s">
        <v>6</v>
      </c>
      <c r="C422" s="346" t="s">
        <v>295</v>
      </c>
      <c r="D422" s="310">
        <f aca="true" t="shared" si="157" ref="D422:J422">D423+D424</f>
        <v>0</v>
      </c>
      <c r="E422" s="310">
        <f t="shared" si="157"/>
        <v>0</v>
      </c>
      <c r="F422" s="310">
        <f t="shared" si="157"/>
        <v>0</v>
      </c>
      <c r="G422" s="310">
        <f t="shared" si="157"/>
        <v>0</v>
      </c>
      <c r="H422" s="310">
        <f t="shared" si="157"/>
        <v>0</v>
      </c>
      <c r="I422" s="310">
        <f t="shared" si="157"/>
        <v>0</v>
      </c>
      <c r="J422" s="310">
        <f t="shared" si="157"/>
        <v>0</v>
      </c>
      <c r="K422" s="310">
        <f>K423+K424</f>
        <v>0</v>
      </c>
      <c r="L422" s="310">
        <f>L423+L424</f>
        <v>0</v>
      </c>
    </row>
    <row r="423" spans="1:12" ht="17.25" customHeight="1">
      <c r="A423" s="307">
        <v>37</v>
      </c>
      <c r="B423" s="125" t="s">
        <v>7</v>
      </c>
      <c r="C423" s="347" t="s">
        <v>396</v>
      </c>
      <c r="D423" s="379"/>
      <c r="E423" s="379"/>
      <c r="F423" s="379">
        <f>D423+E423</f>
        <v>0</v>
      </c>
      <c r="G423" s="379"/>
      <c r="H423" s="379">
        <f>F423+G423</f>
        <v>0</v>
      </c>
      <c r="I423" s="379"/>
      <c r="J423" s="379">
        <f>H423+I423</f>
        <v>0</v>
      </c>
      <c r="K423" s="379"/>
      <c r="L423" s="379">
        <f>J423+K423</f>
        <v>0</v>
      </c>
    </row>
    <row r="424" spans="1:12" ht="17.25" customHeight="1">
      <c r="A424" s="307">
        <v>38</v>
      </c>
      <c r="B424" s="125" t="s">
        <v>8</v>
      </c>
      <c r="C424" s="347" t="s">
        <v>397</v>
      </c>
      <c r="D424" s="379"/>
      <c r="E424" s="379"/>
      <c r="F424" s="379">
        <f>D424+E424</f>
        <v>0</v>
      </c>
      <c r="G424" s="379"/>
      <c r="H424" s="379">
        <f>F424+G424</f>
        <v>0</v>
      </c>
      <c r="I424" s="379"/>
      <c r="J424" s="379">
        <f>H424+I424</f>
        <v>0</v>
      </c>
      <c r="K424" s="379"/>
      <c r="L424" s="379">
        <f>J424+K424</f>
        <v>0</v>
      </c>
    </row>
    <row r="425" spans="1:12" s="124" customFormat="1" ht="17.25" customHeight="1">
      <c r="A425" s="127">
        <v>39</v>
      </c>
      <c r="B425" s="313" t="s">
        <v>13</v>
      </c>
      <c r="C425" s="372" t="s">
        <v>296</v>
      </c>
      <c r="D425" s="380">
        <f aca="true" t="shared" si="158" ref="D425:J425">D426+D427</f>
        <v>0</v>
      </c>
      <c r="E425" s="380">
        <f t="shared" si="158"/>
        <v>0</v>
      </c>
      <c r="F425" s="380">
        <f t="shared" si="158"/>
        <v>0</v>
      </c>
      <c r="G425" s="380">
        <f t="shared" si="158"/>
        <v>0</v>
      </c>
      <c r="H425" s="380">
        <f t="shared" si="158"/>
        <v>0</v>
      </c>
      <c r="I425" s="380">
        <f t="shared" si="158"/>
        <v>0</v>
      </c>
      <c r="J425" s="380">
        <f t="shared" si="158"/>
        <v>0</v>
      </c>
      <c r="K425" s="380">
        <f>K426+K427</f>
        <v>0</v>
      </c>
      <c r="L425" s="380">
        <f>L426+L427</f>
        <v>0</v>
      </c>
    </row>
    <row r="426" spans="1:12" ht="17.25" customHeight="1">
      <c r="A426" s="307">
        <v>40</v>
      </c>
      <c r="B426" s="125" t="s">
        <v>15</v>
      </c>
      <c r="C426" s="347" t="s">
        <v>396</v>
      </c>
      <c r="D426" s="379"/>
      <c r="E426" s="379"/>
      <c r="F426" s="379">
        <f>D426+E426</f>
        <v>0</v>
      </c>
      <c r="G426" s="379"/>
      <c r="H426" s="379">
        <f>F426+G426</f>
        <v>0</v>
      </c>
      <c r="I426" s="379"/>
      <c r="J426" s="379">
        <f>H426+I426</f>
        <v>0</v>
      </c>
      <c r="K426" s="379"/>
      <c r="L426" s="379">
        <f>J426+K426</f>
        <v>0</v>
      </c>
    </row>
    <row r="427" spans="1:12" ht="17.25" customHeight="1" thickBot="1">
      <c r="A427" s="292">
        <v>41</v>
      </c>
      <c r="B427" s="125" t="s">
        <v>398</v>
      </c>
      <c r="C427" s="347" t="s">
        <v>397</v>
      </c>
      <c r="D427" s="285"/>
      <c r="E427" s="285"/>
      <c r="F427" s="379">
        <f>D427+E427</f>
        <v>0</v>
      </c>
      <c r="G427" s="285"/>
      <c r="H427" s="379">
        <f>F427+G427</f>
        <v>0</v>
      </c>
      <c r="I427" s="285"/>
      <c r="J427" s="379">
        <f>H427+I427</f>
        <v>0</v>
      </c>
      <c r="K427" s="285"/>
      <c r="L427" s="379">
        <f>J427+K427</f>
        <v>0</v>
      </c>
    </row>
    <row r="428" spans="1:12" ht="17.25" customHeight="1" thickBot="1">
      <c r="A428" s="121">
        <v>42</v>
      </c>
      <c r="B428" s="122" t="s">
        <v>38</v>
      </c>
      <c r="C428" s="345" t="s">
        <v>399</v>
      </c>
      <c r="D428" s="141"/>
      <c r="E428" s="141"/>
      <c r="F428" s="141"/>
      <c r="G428" s="141"/>
      <c r="H428" s="141"/>
      <c r="I428" s="141"/>
      <c r="J428" s="141"/>
      <c r="K428" s="141"/>
      <c r="L428" s="141"/>
    </row>
    <row r="429" spans="1:12" ht="17.25" customHeight="1" thickBot="1">
      <c r="A429" s="121">
        <v>43</v>
      </c>
      <c r="B429" s="122" t="s">
        <v>517</v>
      </c>
      <c r="C429" s="345" t="s">
        <v>518</v>
      </c>
      <c r="D429" s="232"/>
      <c r="E429" s="232"/>
      <c r="F429" s="232"/>
      <c r="G429" s="232"/>
      <c r="H429" s="232"/>
      <c r="I429" s="232"/>
      <c r="J429" s="232"/>
      <c r="K429" s="232"/>
      <c r="L429" s="232"/>
    </row>
    <row r="430" spans="1:12" s="115" customFormat="1" ht="17.25" customHeight="1" thickBot="1">
      <c r="A430" s="121">
        <v>44</v>
      </c>
      <c r="B430" s="122"/>
      <c r="C430" s="345" t="s">
        <v>420</v>
      </c>
      <c r="D430" s="381">
        <f aca="true" t="shared" si="159" ref="D430:J430">D418+D421+D428+D429</f>
        <v>0</v>
      </c>
      <c r="E430" s="381">
        <f t="shared" si="159"/>
        <v>0</v>
      </c>
      <c r="F430" s="381">
        <f t="shared" si="159"/>
        <v>0</v>
      </c>
      <c r="G430" s="381">
        <f t="shared" si="159"/>
        <v>0</v>
      </c>
      <c r="H430" s="381">
        <f t="shared" si="159"/>
        <v>0</v>
      </c>
      <c r="I430" s="381">
        <f t="shared" si="159"/>
        <v>0</v>
      </c>
      <c r="J430" s="381">
        <f t="shared" si="159"/>
        <v>0</v>
      </c>
      <c r="K430" s="381">
        <f>K418+K421+K428+K429</f>
        <v>0</v>
      </c>
      <c r="L430" s="381">
        <f>L418+L421+L428+L429</f>
        <v>0</v>
      </c>
    </row>
    <row r="431" spans="1:12" ht="17.25" customHeight="1" hidden="1">
      <c r="A431" s="257">
        <v>24</v>
      </c>
      <c r="B431" s="122" t="s">
        <v>42</v>
      </c>
      <c r="C431" s="345" t="s">
        <v>213</v>
      </c>
      <c r="D431" s="381">
        <f>D548+D663</f>
        <v>0</v>
      </c>
      <c r="E431" s="381">
        <f aca="true" t="shared" si="160" ref="E431:J431">E548+E665</f>
        <v>0</v>
      </c>
      <c r="F431" s="381">
        <f t="shared" si="160"/>
        <v>0</v>
      </c>
      <c r="G431" s="381">
        <f t="shared" si="160"/>
        <v>0</v>
      </c>
      <c r="H431" s="381">
        <f t="shared" si="160"/>
        <v>0</v>
      </c>
      <c r="I431" s="381">
        <f t="shared" si="160"/>
        <v>0</v>
      </c>
      <c r="J431" s="381">
        <f t="shared" si="160"/>
        <v>0</v>
      </c>
      <c r="K431" s="381">
        <f>K548+K665</f>
        <v>0</v>
      </c>
      <c r="L431" s="381">
        <f>L548+L665</f>
        <v>0</v>
      </c>
    </row>
    <row r="432" spans="1:12" ht="17.25" customHeight="1" thickBot="1">
      <c r="A432" s="121">
        <v>45</v>
      </c>
      <c r="B432" s="553" t="s">
        <v>400</v>
      </c>
      <c r="C432" s="554"/>
      <c r="D432" s="381">
        <f aca="true" t="shared" si="161" ref="D432:J432">D416+D430</f>
        <v>57340</v>
      </c>
      <c r="E432" s="381">
        <f t="shared" si="161"/>
        <v>416</v>
      </c>
      <c r="F432" s="381">
        <f t="shared" si="161"/>
        <v>57756</v>
      </c>
      <c r="G432" s="381">
        <f t="shared" si="161"/>
        <v>113</v>
      </c>
      <c r="H432" s="381">
        <f t="shared" si="161"/>
        <v>57869</v>
      </c>
      <c r="I432" s="381">
        <f t="shared" si="161"/>
        <v>8035</v>
      </c>
      <c r="J432" s="381">
        <f t="shared" si="161"/>
        <v>65904</v>
      </c>
      <c r="K432" s="381">
        <f>K416+K430</f>
        <v>0</v>
      </c>
      <c r="L432" s="381">
        <f>L416+L430</f>
        <v>65904</v>
      </c>
    </row>
  </sheetData>
  <mergeCells count="15">
    <mergeCell ref="A96:L96"/>
    <mergeCell ref="A7:L7"/>
    <mergeCell ref="A5:L5"/>
    <mergeCell ref="A385:L385"/>
    <mergeCell ref="B143:C143"/>
    <mergeCell ref="A55:D55"/>
    <mergeCell ref="A150:L150"/>
    <mergeCell ref="A148:L148"/>
    <mergeCell ref="B432:C432"/>
    <mergeCell ref="A198:D198"/>
    <mergeCell ref="B286:C286"/>
    <mergeCell ref="A343:D343"/>
    <mergeCell ref="A239:L239"/>
    <mergeCell ref="A295:L295"/>
    <mergeCell ref="A293:L293"/>
  </mergeCells>
  <printOptions/>
  <pageMargins left="0.7479166666666667" right="0.5798611111111112" top="0.9840277777777778" bottom="0.75" header="0.5118055555555556" footer="0.5118055555555556"/>
  <pageSetup horizontalDpi="300" verticalDpi="300" orientation="portrait" paperSize="9" scale="67" r:id="rId1"/>
  <rowBreaks count="8" manualBreakCount="8">
    <brk id="55" max="255" man="1"/>
    <brk id="92" max="255" man="1"/>
    <brk id="144" max="255" man="1"/>
    <brk id="197" max="255" man="1"/>
    <brk id="234" max="255" man="1"/>
    <brk id="288" max="255" man="1"/>
    <brk id="343" max="255" man="1"/>
    <brk id="3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C26">
      <selection activeCell="R7" sqref="R7"/>
    </sheetView>
  </sheetViews>
  <sheetFormatPr defaultColWidth="9.00390625" defaultRowHeight="19.5" customHeight="1"/>
  <cols>
    <col min="1" max="1" width="7.375" style="144" hidden="1" customWidth="1"/>
    <col min="2" max="2" width="6.875" style="144" hidden="1" customWidth="1"/>
    <col min="3" max="3" width="6.875" style="144" customWidth="1"/>
    <col min="4" max="4" width="13.00390625" style="144" customWidth="1"/>
    <col min="5" max="5" width="57.625" style="144" customWidth="1"/>
    <col min="6" max="6" width="9.125" style="144" hidden="1" customWidth="1"/>
    <col min="7" max="7" width="11.625" style="144" customWidth="1"/>
    <col min="8" max="8" width="13.125" style="144" hidden="1" customWidth="1"/>
    <col min="9" max="10" width="10.75390625" style="144" hidden="1" customWidth="1"/>
    <col min="11" max="11" width="10.25390625" style="144" customWidth="1"/>
    <col min="12" max="12" width="10.75390625" style="144" customWidth="1"/>
    <col min="13" max="13" width="10.25390625" style="144" customWidth="1"/>
    <col min="14" max="14" width="13.125" style="144" hidden="1" customWidth="1"/>
    <col min="15" max="15" width="12.125" style="144" hidden="1" customWidth="1"/>
    <col min="16" max="16384" width="9.125" style="144" customWidth="1"/>
  </cols>
  <sheetData>
    <row r="1" spans="4:15" ht="19.5" customHeight="1">
      <c r="D1" s="117"/>
      <c r="E1" s="1"/>
      <c r="F1" s="181"/>
      <c r="G1" s="182"/>
      <c r="H1" s="182"/>
      <c r="I1" s="182"/>
      <c r="J1" s="182"/>
      <c r="K1" s="182"/>
      <c r="L1" s="182"/>
      <c r="M1" s="182"/>
      <c r="N1" s="182"/>
      <c r="O1" s="182"/>
    </row>
    <row r="2" spans="4:15" ht="19.5" customHeight="1">
      <c r="D2" s="582" t="s">
        <v>609</v>
      </c>
      <c r="E2" s="582"/>
      <c r="F2" s="582"/>
      <c r="G2" s="582"/>
      <c r="H2" s="582"/>
      <c r="I2" s="582"/>
      <c r="J2" s="582"/>
      <c r="K2" s="182"/>
      <c r="L2" s="182"/>
      <c r="M2" s="182"/>
      <c r="N2" s="182"/>
      <c r="O2" s="182"/>
    </row>
    <row r="3" spans="4:15" ht="19.5" customHeight="1">
      <c r="D3" s="117" t="s">
        <v>599</v>
      </c>
      <c r="E3" s="1"/>
      <c r="F3" s="181"/>
      <c r="G3" s="182"/>
      <c r="H3" s="182"/>
      <c r="I3" s="182"/>
      <c r="J3" s="182"/>
      <c r="K3" s="182"/>
      <c r="L3" s="182"/>
      <c r="M3" s="182"/>
      <c r="N3" s="182"/>
      <c r="O3" s="182"/>
    </row>
    <row r="4" spans="4:15" ht="19.5" customHeight="1">
      <c r="D4" s="117"/>
      <c r="E4" s="1"/>
      <c r="F4" s="181"/>
      <c r="G4" s="182"/>
      <c r="H4" s="182"/>
      <c r="I4" s="182"/>
      <c r="J4" s="182"/>
      <c r="K4" s="182"/>
      <c r="L4" s="182"/>
      <c r="M4" s="182"/>
      <c r="N4" s="182"/>
      <c r="O4" s="182"/>
    </row>
    <row r="5" spans="4:15" ht="19.5" customHeight="1">
      <c r="D5" s="183"/>
      <c r="E5" s="1"/>
      <c r="F5" s="181"/>
      <c r="G5" s="182"/>
      <c r="H5" s="182"/>
      <c r="I5" s="182"/>
      <c r="J5" s="182"/>
      <c r="K5" s="182"/>
      <c r="L5" s="182"/>
      <c r="M5" s="182"/>
      <c r="N5" s="182"/>
      <c r="O5" s="182"/>
    </row>
    <row r="6" spans="2:15" ht="19.5" customHeight="1">
      <c r="B6" s="567" t="s">
        <v>587</v>
      </c>
      <c r="C6" s="567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2"/>
      <c r="O6" s="2"/>
    </row>
    <row r="7" spans="2:15" ht="19.5" customHeight="1"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2"/>
      <c r="O7" s="2"/>
    </row>
    <row r="8" spans="2:15" ht="19.5" customHeight="1">
      <c r="B8" s="42"/>
      <c r="C8" s="42"/>
      <c r="D8" s="42"/>
      <c r="E8" s="42"/>
      <c r="F8" s="42"/>
      <c r="G8" s="42"/>
      <c r="H8" s="2"/>
      <c r="I8" s="2"/>
      <c r="J8" s="2"/>
      <c r="K8" s="2"/>
      <c r="L8" s="2"/>
      <c r="M8" s="2"/>
      <c r="N8" s="2"/>
      <c r="O8" s="2"/>
    </row>
    <row r="9" spans="4:15" ht="19.5" customHeight="1" thickBot="1">
      <c r="D9" s="183"/>
      <c r="E9" s="2"/>
      <c r="F9" s="2"/>
      <c r="G9" s="184"/>
      <c r="H9" s="184"/>
      <c r="I9" s="184"/>
      <c r="J9" s="184"/>
      <c r="K9" s="184"/>
      <c r="L9" s="184"/>
      <c r="M9" s="184"/>
      <c r="N9" s="184"/>
      <c r="O9" s="184"/>
    </row>
    <row r="10" spans="1:15" ht="19.5" customHeight="1" thickBot="1">
      <c r="A10" s="161" t="s">
        <v>211</v>
      </c>
      <c r="B10" s="163" t="s">
        <v>212</v>
      </c>
      <c r="C10" s="272"/>
      <c r="D10" s="603" t="s">
        <v>100</v>
      </c>
      <c r="E10" s="603"/>
      <c r="F10" s="185"/>
      <c r="G10" s="186" t="s">
        <v>82</v>
      </c>
      <c r="H10" s="213" t="s">
        <v>187</v>
      </c>
      <c r="I10" s="213" t="s">
        <v>188</v>
      </c>
      <c r="J10" s="213" t="s">
        <v>423</v>
      </c>
      <c r="K10" s="213" t="s">
        <v>188</v>
      </c>
      <c r="L10" s="213" t="s">
        <v>426</v>
      </c>
      <c r="M10" s="213" t="s">
        <v>188</v>
      </c>
      <c r="N10" s="213" t="s">
        <v>205</v>
      </c>
      <c r="O10" s="213" t="s">
        <v>188</v>
      </c>
    </row>
    <row r="11" spans="1:15" ht="19.5" customHeight="1" hidden="1" thickBot="1">
      <c r="A11" s="245" t="s">
        <v>6</v>
      </c>
      <c r="B11" s="246"/>
      <c r="C11" s="146"/>
      <c r="D11" s="237">
        <v>562917</v>
      </c>
      <c r="E11" s="187" t="s">
        <v>195</v>
      </c>
      <c r="F11" s="185"/>
      <c r="G11" s="186">
        <f>G12+G13</f>
        <v>0</v>
      </c>
      <c r="H11" s="186">
        <f>H12+H13</f>
        <v>0</v>
      </c>
      <c r="I11" s="186">
        <f>I12+I13</f>
        <v>0</v>
      </c>
      <c r="J11" s="186">
        <f aca="true" t="shared" si="0" ref="J11:O11">J12+J13</f>
        <v>0</v>
      </c>
      <c r="K11" s="186">
        <f t="shared" si="0"/>
        <v>0</v>
      </c>
      <c r="L11" s="186">
        <f t="shared" si="0"/>
        <v>0</v>
      </c>
      <c r="M11" s="186">
        <f t="shared" si="0"/>
        <v>0</v>
      </c>
      <c r="N11" s="186">
        <f t="shared" si="0"/>
        <v>0</v>
      </c>
      <c r="O11" s="186">
        <f t="shared" si="0"/>
        <v>0</v>
      </c>
    </row>
    <row r="12" spans="1:15" ht="19.5" customHeight="1" hidden="1">
      <c r="A12" s="166"/>
      <c r="B12" s="247"/>
      <c r="C12" s="146"/>
      <c r="D12" s="243"/>
      <c r="E12" s="188" t="s">
        <v>278</v>
      </c>
      <c r="F12" s="214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5" ht="19.5" customHeight="1" hidden="1" thickBot="1">
      <c r="A13" s="166"/>
      <c r="B13" s="247"/>
      <c r="C13" s="146"/>
      <c r="D13" s="244"/>
      <c r="E13" s="215" t="s">
        <v>362</v>
      </c>
      <c r="F13" s="216"/>
      <c r="G13" s="190"/>
      <c r="H13" s="190"/>
      <c r="I13" s="190"/>
      <c r="J13" s="190"/>
      <c r="K13" s="190"/>
      <c r="L13" s="190"/>
      <c r="M13" s="190"/>
      <c r="N13" s="190">
        <v>0</v>
      </c>
      <c r="O13" s="190"/>
    </row>
    <row r="14" spans="1:15" ht="19.5" customHeight="1" thickBot="1">
      <c r="A14" s="166"/>
      <c r="B14" s="247"/>
      <c r="C14" s="146"/>
      <c r="D14" s="354" t="s">
        <v>316</v>
      </c>
      <c r="E14" s="349" t="s">
        <v>583</v>
      </c>
      <c r="F14" s="191"/>
      <c r="G14" s="192">
        <f>G15+G16</f>
        <v>240</v>
      </c>
      <c r="H14" s="192">
        <f>H15+H16</f>
        <v>0</v>
      </c>
      <c r="I14" s="192">
        <f>I15+I16</f>
        <v>240</v>
      </c>
      <c r="J14" s="192">
        <f aca="true" t="shared" si="1" ref="J14:O14">J15+J16</f>
        <v>0</v>
      </c>
      <c r="K14" s="192">
        <f t="shared" si="1"/>
        <v>240</v>
      </c>
      <c r="L14" s="192">
        <f>L15+L16</f>
        <v>0</v>
      </c>
      <c r="M14" s="192">
        <f>M15+M16</f>
        <v>240</v>
      </c>
      <c r="N14" s="192">
        <f t="shared" si="1"/>
        <v>0</v>
      </c>
      <c r="O14" s="192">
        <f t="shared" si="1"/>
        <v>240</v>
      </c>
    </row>
    <row r="15" spans="1:15" ht="19.5" customHeight="1">
      <c r="A15" s="166"/>
      <c r="B15" s="247"/>
      <c r="C15" s="146"/>
      <c r="D15" s="355"/>
      <c r="E15" s="350" t="s">
        <v>278</v>
      </c>
      <c r="F15" s="208"/>
      <c r="G15" s="198">
        <v>240</v>
      </c>
      <c r="H15" s="198"/>
      <c r="I15" s="198">
        <f>G15+H15</f>
        <v>240</v>
      </c>
      <c r="J15" s="198"/>
      <c r="K15" s="198">
        <f>I15+J15</f>
        <v>240</v>
      </c>
      <c r="L15" s="198"/>
      <c r="M15" s="198">
        <f>K15+L15</f>
        <v>240</v>
      </c>
      <c r="N15" s="198"/>
      <c r="O15" s="198">
        <f>M15+N15</f>
        <v>240</v>
      </c>
    </row>
    <row r="16" spans="1:15" ht="19.5" customHeight="1" thickBot="1">
      <c r="A16" s="166"/>
      <c r="B16" s="247"/>
      <c r="C16" s="146"/>
      <c r="D16" s="356"/>
      <c r="E16" s="351" t="s">
        <v>362</v>
      </c>
      <c r="F16" s="200"/>
      <c r="G16" s="201"/>
      <c r="H16" s="201"/>
      <c r="I16" s="201">
        <f>G16+H16</f>
        <v>0</v>
      </c>
      <c r="J16" s="201"/>
      <c r="K16" s="201">
        <f>I16+J16</f>
        <v>0</v>
      </c>
      <c r="L16" s="201"/>
      <c r="M16" s="201">
        <f>K16+L16</f>
        <v>0</v>
      </c>
      <c r="N16" s="201"/>
      <c r="O16" s="201">
        <f>M16+N16</f>
        <v>0</v>
      </c>
    </row>
    <row r="17" spans="1:15" ht="19.5" customHeight="1" thickBot="1">
      <c r="A17" s="166"/>
      <c r="B17" s="247"/>
      <c r="C17" s="146"/>
      <c r="D17" s="354" t="s">
        <v>323</v>
      </c>
      <c r="E17" s="349" t="s">
        <v>197</v>
      </c>
      <c r="F17" s="191"/>
      <c r="G17" s="192">
        <f>G18+G19</f>
        <v>2238</v>
      </c>
      <c r="H17" s="192">
        <f>H18+H19</f>
        <v>0</v>
      </c>
      <c r="I17" s="192">
        <f>I18+I19</f>
        <v>2238</v>
      </c>
      <c r="J17" s="192">
        <f aca="true" t="shared" si="2" ref="J17:O17">J18+J19</f>
        <v>0</v>
      </c>
      <c r="K17" s="192">
        <f t="shared" si="2"/>
        <v>2238</v>
      </c>
      <c r="L17" s="192">
        <f t="shared" si="2"/>
        <v>1389</v>
      </c>
      <c r="M17" s="192">
        <f t="shared" si="2"/>
        <v>3627</v>
      </c>
      <c r="N17" s="192">
        <f t="shared" si="2"/>
        <v>0</v>
      </c>
      <c r="O17" s="192">
        <f t="shared" si="2"/>
        <v>3627</v>
      </c>
    </row>
    <row r="18" spans="1:15" ht="19.5" customHeight="1">
      <c r="A18" s="166"/>
      <c r="B18" s="247"/>
      <c r="C18" s="146"/>
      <c r="D18" s="355"/>
      <c r="E18" s="350" t="s">
        <v>278</v>
      </c>
      <c r="F18" s="208"/>
      <c r="G18" s="198">
        <v>2238</v>
      </c>
      <c r="H18" s="198"/>
      <c r="I18" s="198">
        <f>G18+H18</f>
        <v>2238</v>
      </c>
      <c r="J18" s="198"/>
      <c r="K18" s="198">
        <f>I18+J18</f>
        <v>2238</v>
      </c>
      <c r="L18" s="198">
        <f>500+213+252+54</f>
        <v>1019</v>
      </c>
      <c r="M18" s="198">
        <f>K18+L18</f>
        <v>3257</v>
      </c>
      <c r="N18" s="198"/>
      <c r="O18" s="198">
        <f>M18+N18</f>
        <v>3257</v>
      </c>
    </row>
    <row r="19" spans="1:15" ht="19.5" customHeight="1" thickBot="1">
      <c r="A19" s="166"/>
      <c r="B19" s="247"/>
      <c r="C19" s="146"/>
      <c r="D19" s="356"/>
      <c r="E19" s="351" t="s">
        <v>362</v>
      </c>
      <c r="F19" s="200"/>
      <c r="G19" s="201"/>
      <c r="H19" s="201"/>
      <c r="I19" s="201">
        <f>G19+H19</f>
        <v>0</v>
      </c>
      <c r="J19" s="201"/>
      <c r="K19" s="201">
        <f>I19+J19</f>
        <v>0</v>
      </c>
      <c r="L19" s="201">
        <f>291+79</f>
        <v>370</v>
      </c>
      <c r="M19" s="201">
        <f>K19+L19</f>
        <v>370</v>
      </c>
      <c r="N19" s="201"/>
      <c r="O19" s="201">
        <f>M19+N19</f>
        <v>370</v>
      </c>
    </row>
    <row r="20" spans="1:15" ht="19.5" customHeight="1" thickBot="1">
      <c r="A20" s="166"/>
      <c r="B20" s="247"/>
      <c r="C20" s="146"/>
      <c r="D20" s="354" t="s">
        <v>580</v>
      </c>
      <c r="E20" s="398" t="s">
        <v>581</v>
      </c>
      <c r="F20" s="191"/>
      <c r="G20" s="192">
        <f>G21+G22</f>
        <v>700</v>
      </c>
      <c r="H20" s="192">
        <f>H21+H22</f>
        <v>0</v>
      </c>
      <c r="I20" s="192">
        <f>I21+I22</f>
        <v>700</v>
      </c>
      <c r="J20" s="192">
        <f aca="true" t="shared" si="3" ref="J20:O20">J21+J22</f>
        <v>0</v>
      </c>
      <c r="K20" s="192">
        <f t="shared" si="3"/>
        <v>700</v>
      </c>
      <c r="L20" s="192">
        <f>L21+L22</f>
        <v>0</v>
      </c>
      <c r="M20" s="192">
        <f>M21+M22</f>
        <v>700</v>
      </c>
      <c r="N20" s="192">
        <f t="shared" si="3"/>
        <v>0</v>
      </c>
      <c r="O20" s="192">
        <f t="shared" si="3"/>
        <v>700</v>
      </c>
    </row>
    <row r="21" spans="1:15" ht="19.5" customHeight="1">
      <c r="A21" s="166"/>
      <c r="B21" s="247"/>
      <c r="C21" s="146"/>
      <c r="D21" s="355"/>
      <c r="E21" s="350" t="s">
        <v>278</v>
      </c>
      <c r="F21" s="208"/>
      <c r="G21" s="198">
        <v>700</v>
      </c>
      <c r="H21" s="198"/>
      <c r="I21" s="198">
        <f>G21+H21</f>
        <v>700</v>
      </c>
      <c r="J21" s="198"/>
      <c r="K21" s="198">
        <f>I21+J21</f>
        <v>700</v>
      </c>
      <c r="L21" s="198"/>
      <c r="M21" s="198">
        <f>K21+L21</f>
        <v>700</v>
      </c>
      <c r="N21" s="198"/>
      <c r="O21" s="198">
        <f>M21+N21</f>
        <v>700</v>
      </c>
    </row>
    <row r="22" spans="1:15" ht="19.5" customHeight="1" thickBot="1">
      <c r="A22" s="166"/>
      <c r="B22" s="247"/>
      <c r="C22" s="146"/>
      <c r="D22" s="356"/>
      <c r="E22" s="351" t="s">
        <v>362</v>
      </c>
      <c r="F22" s="200"/>
      <c r="G22" s="201"/>
      <c r="H22" s="201"/>
      <c r="I22" s="201">
        <f>G22+H22</f>
        <v>0</v>
      </c>
      <c r="J22" s="201"/>
      <c r="K22" s="201">
        <f>I22+J22</f>
        <v>0</v>
      </c>
      <c r="L22" s="201"/>
      <c r="M22" s="201">
        <f>K22+L22</f>
        <v>0</v>
      </c>
      <c r="N22" s="201"/>
      <c r="O22" s="201">
        <f>M22+N22</f>
        <v>0</v>
      </c>
    </row>
    <row r="23" spans="1:15" ht="19.5" customHeight="1" thickBot="1">
      <c r="A23" s="166"/>
      <c r="B23" s="247"/>
      <c r="C23" s="146"/>
      <c r="D23" s="354" t="s">
        <v>328</v>
      </c>
      <c r="E23" s="349" t="s">
        <v>584</v>
      </c>
      <c r="F23" s="209"/>
      <c r="G23" s="217">
        <f>G24+G25</f>
        <v>2473</v>
      </c>
      <c r="H23" s="217">
        <f aca="true" t="shared" si="4" ref="H23:O23">H24</f>
        <v>0</v>
      </c>
      <c r="I23" s="217">
        <f t="shared" si="4"/>
        <v>0</v>
      </c>
      <c r="J23" s="217">
        <f t="shared" si="4"/>
        <v>0</v>
      </c>
      <c r="K23" s="217">
        <f>K24+K25</f>
        <v>6079</v>
      </c>
      <c r="L23" s="217">
        <f>L24+L25</f>
        <v>410</v>
      </c>
      <c r="M23" s="217">
        <f>M24+M25</f>
        <v>6489</v>
      </c>
      <c r="N23" s="217">
        <f t="shared" si="4"/>
        <v>0</v>
      </c>
      <c r="O23" s="217">
        <f t="shared" si="4"/>
        <v>410</v>
      </c>
    </row>
    <row r="24" spans="1:15" ht="19.5" customHeight="1" thickBot="1">
      <c r="A24" s="166"/>
      <c r="B24" s="247"/>
      <c r="C24" s="146"/>
      <c r="D24" s="357"/>
      <c r="E24" s="350" t="s">
        <v>278</v>
      </c>
      <c r="F24" s="209"/>
      <c r="G24" s="198"/>
      <c r="H24" s="210"/>
      <c r="I24" s="210"/>
      <c r="J24" s="210"/>
      <c r="K24" s="199">
        <f>I24+J24</f>
        <v>0</v>
      </c>
      <c r="L24" s="198">
        <f>238+85+87</f>
        <v>410</v>
      </c>
      <c r="M24" s="198">
        <f>K24+L24</f>
        <v>410</v>
      </c>
      <c r="N24" s="210"/>
      <c r="O24" s="210">
        <f>M24+N24</f>
        <v>410</v>
      </c>
    </row>
    <row r="25" spans="1:15" ht="19.5" customHeight="1" thickBot="1">
      <c r="A25" s="166"/>
      <c r="B25" s="247"/>
      <c r="C25" s="146"/>
      <c r="D25" s="356"/>
      <c r="E25" s="351" t="s">
        <v>362</v>
      </c>
      <c r="F25" s="200"/>
      <c r="G25" s="201">
        <v>2473</v>
      </c>
      <c r="H25" s="201"/>
      <c r="I25" s="201">
        <f>G25+H25</f>
        <v>2473</v>
      </c>
      <c r="J25" s="201">
        <v>3606</v>
      </c>
      <c r="K25" s="202">
        <f>I25+J25</f>
        <v>6079</v>
      </c>
      <c r="L25" s="201"/>
      <c r="M25" s="201">
        <f>K25+L25</f>
        <v>6079</v>
      </c>
      <c r="N25" s="201"/>
      <c r="O25" s="201">
        <f>M25+N25</f>
        <v>6079</v>
      </c>
    </row>
    <row r="26" spans="1:15" ht="19.5" customHeight="1" thickBot="1">
      <c r="A26" s="166"/>
      <c r="B26" s="247"/>
      <c r="C26" s="146"/>
      <c r="D26" s="354" t="s">
        <v>329</v>
      </c>
      <c r="E26" s="398" t="s">
        <v>219</v>
      </c>
      <c r="F26" s="209"/>
      <c r="G26" s="217">
        <f>G27+G28</f>
        <v>0</v>
      </c>
      <c r="H26" s="217">
        <f aca="true" t="shared" si="5" ref="H26:O26">H27</f>
        <v>0</v>
      </c>
      <c r="I26" s="217">
        <f t="shared" si="5"/>
        <v>0</v>
      </c>
      <c r="J26" s="217">
        <f t="shared" si="5"/>
        <v>0</v>
      </c>
      <c r="K26" s="217">
        <f t="shared" si="5"/>
        <v>0</v>
      </c>
      <c r="L26" s="217">
        <f>L27+L28</f>
        <v>2468</v>
      </c>
      <c r="M26" s="217">
        <f>M27+M28</f>
        <v>2468</v>
      </c>
      <c r="N26" s="217">
        <f t="shared" si="5"/>
        <v>0</v>
      </c>
      <c r="O26" s="217">
        <f t="shared" si="5"/>
        <v>0</v>
      </c>
    </row>
    <row r="27" spans="1:15" ht="19.5" customHeight="1" thickBot="1">
      <c r="A27" s="166"/>
      <c r="B27" s="247"/>
      <c r="C27" s="146"/>
      <c r="D27" s="357"/>
      <c r="E27" s="350" t="s">
        <v>278</v>
      </c>
      <c r="F27" s="209"/>
      <c r="G27" s="198"/>
      <c r="H27" s="210"/>
      <c r="I27" s="210"/>
      <c r="J27" s="210"/>
      <c r="K27" s="199">
        <f>I27+J27</f>
        <v>0</v>
      </c>
      <c r="L27" s="198">
        <v>0</v>
      </c>
      <c r="M27" s="198">
        <f>K27+L27</f>
        <v>0</v>
      </c>
      <c r="N27" s="210"/>
      <c r="O27" s="210">
        <f>M27+N27</f>
        <v>0</v>
      </c>
    </row>
    <row r="28" spans="1:15" ht="19.5" customHeight="1" thickBot="1">
      <c r="A28" s="166"/>
      <c r="B28" s="247"/>
      <c r="C28" s="146"/>
      <c r="D28" s="356"/>
      <c r="E28" s="351" t="s">
        <v>362</v>
      </c>
      <c r="F28" s="200"/>
      <c r="G28" s="201">
        <v>0</v>
      </c>
      <c r="H28" s="201"/>
      <c r="I28" s="201">
        <f>G28+H28</f>
        <v>0</v>
      </c>
      <c r="J28" s="201">
        <v>0</v>
      </c>
      <c r="K28" s="202">
        <f>I28+J28</f>
        <v>0</v>
      </c>
      <c r="L28" s="201">
        <f>2034+434</f>
        <v>2468</v>
      </c>
      <c r="M28" s="201">
        <f>K28+L28</f>
        <v>2468</v>
      </c>
      <c r="N28" s="201"/>
      <c r="O28" s="201">
        <f>M28+N28</f>
        <v>2468</v>
      </c>
    </row>
    <row r="29" spans="1:15" ht="19.5" customHeight="1" thickBot="1">
      <c r="A29" s="166"/>
      <c r="B29" s="247"/>
      <c r="C29" s="146"/>
      <c r="D29" s="354" t="s">
        <v>330</v>
      </c>
      <c r="E29" s="349" t="s">
        <v>414</v>
      </c>
      <c r="F29" s="191"/>
      <c r="G29" s="192">
        <f aca="true" t="shared" si="6" ref="G29:O29">G30</f>
        <v>0</v>
      </c>
      <c r="H29" s="192">
        <f t="shared" si="6"/>
        <v>0</v>
      </c>
      <c r="I29" s="192">
        <f t="shared" si="6"/>
        <v>0</v>
      </c>
      <c r="J29" s="192">
        <f t="shared" si="6"/>
        <v>0</v>
      </c>
      <c r="K29" s="192">
        <f>K30+K31</f>
        <v>400</v>
      </c>
      <c r="L29" s="192">
        <f>L30+L31</f>
        <v>0</v>
      </c>
      <c r="M29" s="192">
        <f>M30+M31</f>
        <v>400</v>
      </c>
      <c r="N29" s="192">
        <f t="shared" si="6"/>
        <v>0</v>
      </c>
      <c r="O29" s="192">
        <f t="shared" si="6"/>
        <v>0</v>
      </c>
    </row>
    <row r="30" spans="1:15" ht="19.5" customHeight="1">
      <c r="A30" s="166"/>
      <c r="B30" s="247"/>
      <c r="C30" s="146"/>
      <c r="D30" s="358"/>
      <c r="E30" s="350" t="s">
        <v>278</v>
      </c>
      <c r="F30" s="193"/>
      <c r="G30" s="194"/>
      <c r="H30" s="199">
        <v>0</v>
      </c>
      <c r="I30" s="198">
        <f>G30+H30</f>
        <v>0</v>
      </c>
      <c r="J30" s="199">
        <v>0</v>
      </c>
      <c r="K30" s="198">
        <f>I30+J30</f>
        <v>0</v>
      </c>
      <c r="L30" s="199">
        <v>0</v>
      </c>
      <c r="M30" s="198">
        <f>K30+L30</f>
        <v>0</v>
      </c>
      <c r="N30" s="194">
        <v>0</v>
      </c>
      <c r="O30" s="194">
        <f>M30+N30</f>
        <v>0</v>
      </c>
    </row>
    <row r="31" spans="1:15" ht="19.5" customHeight="1" thickBot="1">
      <c r="A31" s="166"/>
      <c r="B31" s="247"/>
      <c r="C31" s="146"/>
      <c r="D31" s="358"/>
      <c r="E31" s="351" t="s">
        <v>362</v>
      </c>
      <c r="F31" s="193"/>
      <c r="G31" s="201">
        <v>400</v>
      </c>
      <c r="H31" s="202"/>
      <c r="I31" s="201">
        <f>G31+H31</f>
        <v>400</v>
      </c>
      <c r="J31" s="202"/>
      <c r="K31" s="201">
        <f>I31+J31</f>
        <v>400</v>
      </c>
      <c r="L31" s="202"/>
      <c r="M31" s="201">
        <f>K31+L31</f>
        <v>400</v>
      </c>
      <c r="N31" s="194"/>
      <c r="O31" s="194"/>
    </row>
    <row r="32" spans="1:15" ht="19.5" customHeight="1" hidden="1" thickBot="1">
      <c r="A32" s="166"/>
      <c r="B32" s="247"/>
      <c r="C32" s="146"/>
      <c r="D32" s="354" t="s">
        <v>348</v>
      </c>
      <c r="E32" s="349" t="s">
        <v>415</v>
      </c>
      <c r="F32" s="191"/>
      <c r="G32" s="192">
        <f aca="true" t="shared" si="7" ref="G32:O32">G33</f>
        <v>0</v>
      </c>
      <c r="H32" s="192">
        <f t="shared" si="7"/>
        <v>0</v>
      </c>
      <c r="I32" s="192">
        <f t="shared" si="7"/>
        <v>0</v>
      </c>
      <c r="J32" s="192">
        <f t="shared" si="7"/>
        <v>0</v>
      </c>
      <c r="K32" s="192">
        <f t="shared" si="7"/>
        <v>0</v>
      </c>
      <c r="L32" s="192">
        <f t="shared" si="7"/>
        <v>0</v>
      </c>
      <c r="M32" s="192">
        <f t="shared" si="7"/>
        <v>0</v>
      </c>
      <c r="N32" s="192">
        <f t="shared" si="7"/>
        <v>0</v>
      </c>
      <c r="O32" s="192">
        <f t="shared" si="7"/>
        <v>0</v>
      </c>
    </row>
    <row r="33" spans="1:15" ht="19.5" customHeight="1" hidden="1" thickBot="1">
      <c r="A33" s="166"/>
      <c r="B33" s="247"/>
      <c r="C33" s="146"/>
      <c r="D33" s="354"/>
      <c r="E33" s="352" t="s">
        <v>278</v>
      </c>
      <c r="F33" s="218"/>
      <c r="G33" s="219"/>
      <c r="H33" s="298"/>
      <c r="I33" s="219">
        <f>G33+H33</f>
        <v>0</v>
      </c>
      <c r="J33" s="298"/>
      <c r="K33" s="219">
        <f>I33+J33</f>
        <v>0</v>
      </c>
      <c r="L33" s="298"/>
      <c r="M33" s="219">
        <f>K33+L33</f>
        <v>0</v>
      </c>
      <c r="N33" s="194">
        <v>0</v>
      </c>
      <c r="O33" s="194">
        <f>M33+N33</f>
        <v>0</v>
      </c>
    </row>
    <row r="34" spans="1:15" ht="19.5" customHeight="1" thickBot="1">
      <c r="A34" s="166"/>
      <c r="B34" s="247"/>
      <c r="C34" s="146"/>
      <c r="D34" s="354" t="s">
        <v>582</v>
      </c>
      <c r="E34" s="398" t="s">
        <v>245</v>
      </c>
      <c r="F34" s="191"/>
      <c r="G34" s="192">
        <f>G35</f>
        <v>0</v>
      </c>
      <c r="H34" s="192">
        <f>H35</f>
        <v>0</v>
      </c>
      <c r="I34" s="192">
        <f>I35</f>
        <v>0</v>
      </c>
      <c r="J34" s="192">
        <f>J35</f>
        <v>0</v>
      </c>
      <c r="K34" s="192">
        <f>K35</f>
        <v>0</v>
      </c>
      <c r="L34" s="192">
        <f>L35+L36</f>
        <v>1502</v>
      </c>
      <c r="M34" s="192">
        <f>M35+M36</f>
        <v>1502</v>
      </c>
      <c r="N34" s="192">
        <f>N35+N36</f>
        <v>0</v>
      </c>
      <c r="O34" s="192">
        <f>O35+O36</f>
        <v>0</v>
      </c>
    </row>
    <row r="35" spans="1:15" ht="19.5" customHeight="1">
      <c r="A35" s="166"/>
      <c r="B35" s="247"/>
      <c r="C35" s="146"/>
      <c r="D35" s="358"/>
      <c r="E35" s="350" t="s">
        <v>278</v>
      </c>
      <c r="F35" s="193"/>
      <c r="G35" s="194"/>
      <c r="H35" s="199">
        <v>0</v>
      </c>
      <c r="I35" s="198">
        <f>G35+H35</f>
        <v>0</v>
      </c>
      <c r="J35" s="199">
        <v>0</v>
      </c>
      <c r="K35" s="198">
        <f>I35+J35</f>
        <v>0</v>
      </c>
      <c r="L35" s="199">
        <v>0</v>
      </c>
      <c r="M35" s="198">
        <f>K35+L35</f>
        <v>0</v>
      </c>
      <c r="N35" s="194">
        <v>0</v>
      </c>
      <c r="O35" s="194">
        <f>M35+N35</f>
        <v>0</v>
      </c>
    </row>
    <row r="36" spans="1:15" ht="19.5" customHeight="1" thickBot="1">
      <c r="A36" s="166"/>
      <c r="B36" s="247"/>
      <c r="C36" s="146"/>
      <c r="D36" s="358"/>
      <c r="E36" s="351" t="s">
        <v>362</v>
      </c>
      <c r="F36" s="193"/>
      <c r="G36" s="201">
        <v>0</v>
      </c>
      <c r="H36" s="202"/>
      <c r="I36" s="201">
        <f>G36+H36</f>
        <v>0</v>
      </c>
      <c r="J36" s="202"/>
      <c r="K36" s="201">
        <f>I36+J36</f>
        <v>0</v>
      </c>
      <c r="L36" s="202">
        <v>1502</v>
      </c>
      <c r="M36" s="201">
        <f>K36+L36</f>
        <v>1502</v>
      </c>
      <c r="N36" s="194"/>
      <c r="O36" s="194"/>
    </row>
    <row r="37" spans="1:15" ht="19.5" customHeight="1" thickBot="1">
      <c r="A37" s="166"/>
      <c r="B37" s="247"/>
      <c r="C37" s="146"/>
      <c r="D37" s="354" t="s">
        <v>353</v>
      </c>
      <c r="E37" s="398" t="s">
        <v>238</v>
      </c>
      <c r="F37" s="191"/>
      <c r="G37" s="192">
        <f aca="true" t="shared" si="8" ref="G37:O37">G38</f>
        <v>0</v>
      </c>
      <c r="H37" s="192">
        <f t="shared" si="8"/>
        <v>0</v>
      </c>
      <c r="I37" s="192">
        <f t="shared" si="8"/>
        <v>0</v>
      </c>
      <c r="J37" s="192">
        <f t="shared" si="8"/>
        <v>0</v>
      </c>
      <c r="K37" s="192">
        <f t="shared" si="8"/>
        <v>0</v>
      </c>
      <c r="L37" s="192">
        <f t="shared" si="8"/>
        <v>1226</v>
      </c>
      <c r="M37" s="192">
        <f t="shared" si="8"/>
        <v>1226</v>
      </c>
      <c r="N37" s="192">
        <f t="shared" si="8"/>
        <v>0</v>
      </c>
      <c r="O37" s="192">
        <f t="shared" si="8"/>
        <v>1226</v>
      </c>
    </row>
    <row r="38" spans="1:15" ht="19.5" customHeight="1">
      <c r="A38" s="166"/>
      <c r="B38" s="247"/>
      <c r="C38" s="146"/>
      <c r="D38" s="358"/>
      <c r="E38" s="350" t="s">
        <v>278</v>
      </c>
      <c r="F38" s="193"/>
      <c r="G38" s="194"/>
      <c r="H38" s="199">
        <v>0</v>
      </c>
      <c r="I38" s="198">
        <f>G38+H38</f>
        <v>0</v>
      </c>
      <c r="J38" s="199">
        <v>0</v>
      </c>
      <c r="K38" s="198">
        <f>I38+J38</f>
        <v>0</v>
      </c>
      <c r="L38" s="199">
        <f>1121+105</f>
        <v>1226</v>
      </c>
      <c r="M38" s="198">
        <f>K38+L38</f>
        <v>1226</v>
      </c>
      <c r="N38" s="194">
        <v>0</v>
      </c>
      <c r="O38" s="194">
        <f>M38+N38</f>
        <v>1226</v>
      </c>
    </row>
    <row r="39" spans="1:15" ht="19.5" customHeight="1" thickBot="1">
      <c r="A39" s="166"/>
      <c r="B39" s="247"/>
      <c r="C39" s="146"/>
      <c r="D39" s="358"/>
      <c r="E39" s="351" t="s">
        <v>362</v>
      </c>
      <c r="F39" s="193"/>
      <c r="G39" s="201">
        <v>0</v>
      </c>
      <c r="H39" s="202"/>
      <c r="I39" s="201">
        <f>G39+H39</f>
        <v>0</v>
      </c>
      <c r="J39" s="202"/>
      <c r="K39" s="201">
        <f>I39+J39</f>
        <v>0</v>
      </c>
      <c r="L39" s="202"/>
      <c r="M39" s="201">
        <f>K39+L39</f>
        <v>0</v>
      </c>
      <c r="N39" s="194"/>
      <c r="O39" s="194"/>
    </row>
    <row r="40" spans="1:15" ht="19.5" customHeight="1" thickBot="1">
      <c r="A40" s="166"/>
      <c r="B40" s="247"/>
      <c r="C40" s="146"/>
      <c r="D40" s="354" t="s">
        <v>356</v>
      </c>
      <c r="E40" s="349" t="s">
        <v>216</v>
      </c>
      <c r="F40" s="191"/>
      <c r="G40" s="192">
        <f>G41</f>
        <v>500</v>
      </c>
      <c r="H40" s="192">
        <f aca="true" t="shared" si="9" ref="H40:M40">H41+H42</f>
        <v>0</v>
      </c>
      <c r="I40" s="192">
        <f t="shared" si="9"/>
        <v>500</v>
      </c>
      <c r="J40" s="192">
        <f t="shared" si="9"/>
        <v>0</v>
      </c>
      <c r="K40" s="192">
        <f t="shared" si="9"/>
        <v>500</v>
      </c>
      <c r="L40" s="192">
        <f t="shared" si="9"/>
        <v>-500</v>
      </c>
      <c r="M40" s="192">
        <f t="shared" si="9"/>
        <v>0</v>
      </c>
      <c r="N40" s="192">
        <f>N41</f>
        <v>0</v>
      </c>
      <c r="O40" s="192">
        <f>O41</f>
        <v>0</v>
      </c>
    </row>
    <row r="41" spans="1:15" ht="19.5" customHeight="1">
      <c r="A41" s="166"/>
      <c r="B41" s="247"/>
      <c r="C41" s="146"/>
      <c r="D41" s="357"/>
      <c r="E41" s="374" t="s">
        <v>278</v>
      </c>
      <c r="F41" s="208"/>
      <c r="G41" s="198">
        <v>500</v>
      </c>
      <c r="H41" s="199"/>
      <c r="I41" s="198">
        <f>G41+H41</f>
        <v>500</v>
      </c>
      <c r="J41" s="199"/>
      <c r="K41" s="198">
        <f>I41+J41</f>
        <v>500</v>
      </c>
      <c r="L41" s="199">
        <v>-500</v>
      </c>
      <c r="M41" s="198">
        <f>K41+L41</f>
        <v>0</v>
      </c>
      <c r="N41" s="194">
        <v>0</v>
      </c>
      <c r="O41" s="194">
        <f>M41+N41</f>
        <v>0</v>
      </c>
    </row>
    <row r="42" spans="1:15" ht="19.5" customHeight="1" thickBot="1">
      <c r="A42" s="166"/>
      <c r="B42" s="247"/>
      <c r="C42" s="146"/>
      <c r="D42" s="356"/>
      <c r="E42" s="375" t="s">
        <v>362</v>
      </c>
      <c r="F42" s="200"/>
      <c r="G42" s="201">
        <v>0</v>
      </c>
      <c r="H42" s="202"/>
      <c r="I42" s="201">
        <f>G42+H42</f>
        <v>0</v>
      </c>
      <c r="J42" s="202"/>
      <c r="K42" s="201">
        <f>I42+J42</f>
        <v>0</v>
      </c>
      <c r="L42" s="202"/>
      <c r="M42" s="201">
        <f>K42+L42</f>
        <v>0</v>
      </c>
      <c r="N42" s="194"/>
      <c r="O42" s="194"/>
    </row>
    <row r="43" spans="1:15" ht="19.5" customHeight="1" thickBot="1">
      <c r="A43" s="166"/>
      <c r="B43" s="247"/>
      <c r="C43" s="146"/>
      <c r="D43" s="384"/>
      <c r="E43" s="1"/>
      <c r="F43" s="181"/>
      <c r="G43" s="383"/>
      <c r="H43" s="182"/>
      <c r="I43" s="182"/>
      <c r="J43" s="182"/>
      <c r="K43" s="299"/>
      <c r="L43" s="182"/>
      <c r="M43" s="299"/>
      <c r="N43" s="182"/>
      <c r="O43" s="182"/>
    </row>
    <row r="44" spans="1:15" ht="19.5" customHeight="1" thickBot="1">
      <c r="A44" s="166"/>
      <c r="B44" s="247"/>
      <c r="C44" s="146"/>
      <c r="D44" s="359"/>
      <c r="E44" s="353" t="s">
        <v>111</v>
      </c>
      <c r="F44" s="205"/>
      <c r="G44" s="206">
        <f aca="true" t="shared" si="10" ref="G44:O44">SUM(G45:G46)</f>
        <v>6551</v>
      </c>
      <c r="H44" s="206">
        <f t="shared" si="10"/>
        <v>0</v>
      </c>
      <c r="I44" s="206">
        <f t="shared" si="10"/>
        <v>6551</v>
      </c>
      <c r="J44" s="206">
        <f t="shared" si="10"/>
        <v>3606</v>
      </c>
      <c r="K44" s="206">
        <f t="shared" si="10"/>
        <v>10157</v>
      </c>
      <c r="L44" s="206">
        <f>SUM(L45:L46)</f>
        <v>6495</v>
      </c>
      <c r="M44" s="206">
        <f>SUM(M45:M46)</f>
        <v>16652</v>
      </c>
      <c r="N44" s="206" t="e">
        <f t="shared" si="10"/>
        <v>#REF!</v>
      </c>
      <c r="O44" s="206" t="e">
        <f t="shared" si="10"/>
        <v>#REF!</v>
      </c>
    </row>
    <row r="45" spans="1:15" ht="19.5" customHeight="1">
      <c r="A45" s="166"/>
      <c r="B45" s="247"/>
      <c r="C45" s="146"/>
      <c r="D45" s="359"/>
      <c r="E45" s="350" t="s">
        <v>278</v>
      </c>
      <c r="F45" s="208"/>
      <c r="G45" s="198">
        <f>G12+G18+G30+G33+G41+G21+G15</f>
        <v>3678</v>
      </c>
      <c r="H45" s="198">
        <f>H12+H18+H30+H33+H41+H21+H15</f>
        <v>0</v>
      </c>
      <c r="I45" s="198">
        <f>I12+I18+I30+I33+I41+I21+I15</f>
        <v>3678</v>
      </c>
      <c r="J45" s="198">
        <f>J12+J18+J30+J33+J41+J21+J15</f>
        <v>0</v>
      </c>
      <c r="K45" s="198">
        <f>K12+K18+K30+K33+K41+K21+K15</f>
        <v>3678</v>
      </c>
      <c r="L45" s="198">
        <f>L12+L18+L30+L33+L41+L21+L15+L38+L24</f>
        <v>2155</v>
      </c>
      <c r="M45" s="198">
        <f>M12+M18+M30+M33+M41+M21+M15+M38+M24</f>
        <v>5833</v>
      </c>
      <c r="N45" s="198" t="e">
        <f>N12+N18+#REF!+N30+#REF!+#REF!+N23</f>
        <v>#REF!</v>
      </c>
      <c r="O45" s="198" t="e">
        <f>O12+O18+#REF!+O30+#REF!+#REF!+O23</f>
        <v>#REF!</v>
      </c>
    </row>
    <row r="46" spans="1:15" ht="19.5" customHeight="1" thickBot="1">
      <c r="A46" s="166"/>
      <c r="B46" s="247"/>
      <c r="C46" s="146"/>
      <c r="D46" s="373"/>
      <c r="E46" s="507" t="s">
        <v>362</v>
      </c>
      <c r="F46" s="200"/>
      <c r="G46" s="201">
        <f>G13+G19+G31+G25</f>
        <v>2873</v>
      </c>
      <c r="H46" s="196">
        <f>H13+H19+H31+H25+H42</f>
        <v>0</v>
      </c>
      <c r="I46" s="196">
        <f>I13+I19+I31+I25+I42</f>
        <v>2873</v>
      </c>
      <c r="J46" s="202">
        <f>J13+J19+J31+J25+J42</f>
        <v>3606</v>
      </c>
      <c r="K46" s="201">
        <f>K13+K19+K31+K25+K42</f>
        <v>6479</v>
      </c>
      <c r="L46" s="202">
        <f>L13+L19+L31+L25+L42+L36+L28</f>
        <v>4340</v>
      </c>
      <c r="M46" s="202">
        <f>M13+M19+M31+M25+M42+M36+M28</f>
        <v>10819</v>
      </c>
      <c r="N46" s="196" t="e">
        <f>N13+N19+N33+#REF!</f>
        <v>#REF!</v>
      </c>
      <c r="O46" s="196" t="e">
        <f>O13+O19+O33+#REF!</f>
        <v>#REF!</v>
      </c>
    </row>
  </sheetData>
  <mergeCells count="3">
    <mergeCell ref="D10:E10"/>
    <mergeCell ref="D2:J2"/>
    <mergeCell ref="B6:M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zoomScale="75" zoomScaleNormal="75" workbookViewId="0" topLeftCell="A1">
      <selection activeCell="S14" sqref="S14:S15"/>
    </sheetView>
  </sheetViews>
  <sheetFormatPr defaultColWidth="9.00390625" defaultRowHeight="12.75"/>
  <cols>
    <col min="1" max="1" width="42.00390625" style="0" customWidth="1"/>
    <col min="2" max="2" width="14.25390625" style="0" customWidth="1"/>
    <col min="3" max="3" width="9.375" style="0" customWidth="1"/>
    <col min="4" max="13" width="7.375" style="0" customWidth="1"/>
    <col min="14" max="14" width="9.00390625" style="0" customWidth="1"/>
    <col min="15" max="15" width="0" style="0" hidden="1" customWidth="1"/>
  </cols>
  <sheetData>
    <row r="1" spans="1:3" ht="14.25" customHeight="1">
      <c r="A1" s="582" t="s">
        <v>570</v>
      </c>
      <c r="B1" s="582"/>
      <c r="C1" s="552"/>
    </row>
    <row r="5" spans="1:14" ht="15.75">
      <c r="A5" s="604" t="s">
        <v>115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1:14" ht="23.25" customHeight="1">
      <c r="A6" s="604" t="s">
        <v>569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</row>
    <row r="7" ht="47.25" customHeight="1"/>
    <row r="8" spans="1:14" s="7" customFormat="1" ht="21.75" customHeight="1">
      <c r="A8" s="605" t="s">
        <v>116</v>
      </c>
      <c r="B8" s="606" t="s">
        <v>117</v>
      </c>
      <c r="C8" s="607" t="s">
        <v>118</v>
      </c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</row>
    <row r="9" spans="1:14" s="11" customFormat="1" ht="12.75">
      <c r="A9" s="605"/>
      <c r="B9" s="606"/>
      <c r="C9" s="8" t="s">
        <v>4</v>
      </c>
      <c r="D9" s="9" t="s">
        <v>35</v>
      </c>
      <c r="E9" s="9" t="s">
        <v>38</v>
      </c>
      <c r="F9" s="9" t="s">
        <v>39</v>
      </c>
      <c r="G9" s="9" t="s">
        <v>40</v>
      </c>
      <c r="H9" s="9" t="s">
        <v>42</v>
      </c>
      <c r="I9" s="9" t="s">
        <v>43</v>
      </c>
      <c r="J9" s="9" t="s">
        <v>46</v>
      </c>
      <c r="K9" s="9" t="s">
        <v>119</v>
      </c>
      <c r="L9" s="9" t="s">
        <v>120</v>
      </c>
      <c r="M9" s="9" t="s">
        <v>121</v>
      </c>
      <c r="N9" s="10" t="s">
        <v>122</v>
      </c>
    </row>
    <row r="10" spans="1:15" ht="21" customHeight="1">
      <c r="A10" s="301" t="s">
        <v>571</v>
      </c>
      <c r="B10" s="13">
        <v>57418</v>
      </c>
      <c r="C10" s="14">
        <v>4785</v>
      </c>
      <c r="D10" s="14">
        <v>4785</v>
      </c>
      <c r="E10" s="14">
        <v>4785</v>
      </c>
      <c r="F10" s="14">
        <v>4785</v>
      </c>
      <c r="G10" s="14">
        <v>4785</v>
      </c>
      <c r="H10" s="14">
        <v>4785</v>
      </c>
      <c r="I10" s="14">
        <v>4785</v>
      </c>
      <c r="J10" s="14">
        <v>4785</v>
      </c>
      <c r="K10" s="14">
        <v>4785</v>
      </c>
      <c r="L10" s="14">
        <v>4785</v>
      </c>
      <c r="M10" s="14">
        <v>4785</v>
      </c>
      <c r="N10" s="113">
        <f>B10-(C10+D10+E10+F10+G10+H10+I10+J10+K10+L10+M10)</f>
        <v>4783</v>
      </c>
      <c r="O10" s="15">
        <f>C10+D10+E10+F10+G10+H10+I10+J10+K10+L10+M10+N10</f>
        <v>57418</v>
      </c>
    </row>
    <row r="11" spans="1:15" ht="21" customHeight="1">
      <c r="A11" s="112" t="s">
        <v>364</v>
      </c>
      <c r="B11" s="17">
        <v>110903</v>
      </c>
      <c r="C11" s="18">
        <v>3500</v>
      </c>
      <c r="D11" s="19">
        <v>6200</v>
      </c>
      <c r="E11" s="19">
        <v>29000</v>
      </c>
      <c r="F11" s="19">
        <v>6200</v>
      </c>
      <c r="G11" s="19">
        <v>6200</v>
      </c>
      <c r="H11" s="19">
        <v>6200</v>
      </c>
      <c r="I11" s="19">
        <v>6200</v>
      </c>
      <c r="J11" s="19">
        <v>6200</v>
      </c>
      <c r="K11" s="19">
        <v>28000</v>
      </c>
      <c r="L11" s="19">
        <v>6200</v>
      </c>
      <c r="M11" s="19">
        <v>6200</v>
      </c>
      <c r="N11" s="113">
        <f>B11-(C11+D11+E11+F11+G11+H11+I11+J11+K11+L11+M11)</f>
        <v>803</v>
      </c>
      <c r="O11" s="15">
        <f aca="true" t="shared" si="0" ref="O11:O54">C11+D11+E11+F11+G11+H11+I11+J11+K11+L11+M11+N11</f>
        <v>110903</v>
      </c>
    </row>
    <row r="12" spans="1:15" ht="21" customHeight="1">
      <c r="A12" s="112" t="s">
        <v>373</v>
      </c>
      <c r="B12" s="238">
        <v>70</v>
      </c>
      <c r="C12" s="18">
        <v>2</v>
      </c>
      <c r="D12" s="19">
        <v>2</v>
      </c>
      <c r="E12" s="19">
        <v>4</v>
      </c>
      <c r="F12" s="19">
        <v>10</v>
      </c>
      <c r="G12" s="19">
        <v>10</v>
      </c>
      <c r="H12" s="19">
        <v>10</v>
      </c>
      <c r="I12" s="19">
        <v>10</v>
      </c>
      <c r="J12" s="19">
        <v>8</v>
      </c>
      <c r="K12" s="19">
        <v>6</v>
      </c>
      <c r="L12" s="19">
        <v>4</v>
      </c>
      <c r="M12" s="19">
        <v>2</v>
      </c>
      <c r="N12" s="113">
        <f>B12-(C12+D12+E12+F12+G12+H12+I12+J12+K12+L12+M12)</f>
        <v>2</v>
      </c>
      <c r="O12" s="15"/>
    </row>
    <row r="13" spans="1:15" ht="21" customHeight="1">
      <c r="A13" s="112" t="s">
        <v>281</v>
      </c>
      <c r="B13" s="17">
        <v>51801</v>
      </c>
      <c r="C13" s="18">
        <v>4050</v>
      </c>
      <c r="D13" s="18">
        <v>4050</v>
      </c>
      <c r="E13" s="18">
        <v>4050</v>
      </c>
      <c r="F13" s="18">
        <v>4050</v>
      </c>
      <c r="G13" s="18">
        <v>4050</v>
      </c>
      <c r="H13" s="18">
        <v>4050</v>
      </c>
      <c r="I13" s="18">
        <v>4050</v>
      </c>
      <c r="J13" s="18">
        <v>4050</v>
      </c>
      <c r="K13" s="18">
        <v>4050</v>
      </c>
      <c r="L13" s="18">
        <v>4050</v>
      </c>
      <c r="M13" s="18">
        <v>4050</v>
      </c>
      <c r="N13" s="113">
        <f aca="true" t="shared" si="1" ref="N13:N21">B13-(C13+D13+E13+F13+G13+H13+I13+J13+K13+L13+M13)</f>
        <v>7251</v>
      </c>
      <c r="O13" s="15">
        <f t="shared" si="0"/>
        <v>51801</v>
      </c>
    </row>
    <row r="14" spans="1:15" ht="21" customHeight="1">
      <c r="A14" s="112" t="s">
        <v>283</v>
      </c>
      <c r="B14" s="17">
        <v>13168</v>
      </c>
      <c r="C14" s="18">
        <v>247</v>
      </c>
      <c r="D14" s="18">
        <v>247</v>
      </c>
      <c r="E14" s="18">
        <v>3537</v>
      </c>
      <c r="F14" s="18">
        <v>247</v>
      </c>
      <c r="G14" s="18">
        <v>247</v>
      </c>
      <c r="H14" s="18">
        <v>247</v>
      </c>
      <c r="I14" s="18">
        <v>3537</v>
      </c>
      <c r="J14" s="18">
        <v>247</v>
      </c>
      <c r="K14" s="18">
        <v>247</v>
      </c>
      <c r="L14" s="18">
        <v>3537</v>
      </c>
      <c r="M14" s="18">
        <v>247</v>
      </c>
      <c r="N14" s="113">
        <f t="shared" si="1"/>
        <v>581</v>
      </c>
      <c r="O14" s="15">
        <f t="shared" si="0"/>
        <v>13168</v>
      </c>
    </row>
    <row r="15" spans="1:15" ht="21" customHeight="1">
      <c r="A15" s="112" t="s">
        <v>365</v>
      </c>
      <c r="B15" s="17"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13">
        <f t="shared" si="1"/>
        <v>0</v>
      </c>
      <c r="O15" s="15">
        <f t="shared" si="0"/>
        <v>0</v>
      </c>
    </row>
    <row r="16" spans="1:15" ht="21" customHeight="1">
      <c r="A16" s="112" t="s">
        <v>291</v>
      </c>
      <c r="B16" s="17">
        <v>0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13">
        <f t="shared" si="1"/>
        <v>0</v>
      </c>
      <c r="O16" s="15">
        <f t="shared" si="0"/>
        <v>0</v>
      </c>
    </row>
    <row r="17" spans="1:15" ht="21" customHeight="1">
      <c r="A17" s="112" t="s">
        <v>363</v>
      </c>
      <c r="B17" s="17">
        <v>0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13">
        <f t="shared" si="1"/>
        <v>0</v>
      </c>
      <c r="O17" s="15">
        <f t="shared" si="0"/>
        <v>0</v>
      </c>
    </row>
    <row r="18" spans="1:15" ht="21" customHeight="1">
      <c r="A18" s="16" t="s">
        <v>123</v>
      </c>
      <c r="B18" s="17">
        <v>32447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13">
        <f>B18-(C18+D18+E18+F18+G18+H18+I18+J18+K18+L18+M18)</f>
        <v>32447</v>
      </c>
      <c r="O18" s="15">
        <f>C18+D18+E18+F18+G18+H18+I18+J18+K18+L18+M18+N18</f>
        <v>32447</v>
      </c>
    </row>
    <row r="19" spans="1:15" ht="21" customHeight="1">
      <c r="A19" s="21" t="s">
        <v>124</v>
      </c>
      <c r="B19" s="22">
        <v>15251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13">
        <f>B19-(C19+D19+E19+F19+G19+H19+I19+J19+K19+L19+M19)</f>
        <v>15251</v>
      </c>
      <c r="O19" s="15">
        <f>C19+D19+E19+F19+G19+H19+I19+J19+K19+L19+M19+N19</f>
        <v>15251</v>
      </c>
    </row>
    <row r="20" spans="1:15" ht="21" customHeight="1">
      <c r="A20" s="112" t="s">
        <v>44</v>
      </c>
      <c r="B20" s="17">
        <v>0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3">
        <f t="shared" si="1"/>
        <v>0</v>
      </c>
      <c r="O20" s="15">
        <f t="shared" si="0"/>
        <v>0</v>
      </c>
    </row>
    <row r="21" spans="1:15" ht="21" customHeight="1">
      <c r="A21" s="302" t="s">
        <v>45</v>
      </c>
      <c r="B21" s="22">
        <v>0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13">
        <f t="shared" si="1"/>
        <v>0</v>
      </c>
      <c r="O21" s="15">
        <f t="shared" si="0"/>
        <v>0</v>
      </c>
    </row>
    <row r="22" spans="1:15" s="29" customFormat="1" ht="21" customHeight="1">
      <c r="A22" s="25" t="s">
        <v>0</v>
      </c>
      <c r="B22" s="26">
        <f aca="true" t="shared" si="2" ref="B22:N22">SUM(B10:B21)</f>
        <v>281058</v>
      </c>
      <c r="C22" s="27">
        <f t="shared" si="2"/>
        <v>12584</v>
      </c>
      <c r="D22" s="28">
        <f>SUM(D10:D21)</f>
        <v>15284</v>
      </c>
      <c r="E22" s="28">
        <f t="shared" si="2"/>
        <v>41376</v>
      </c>
      <c r="F22" s="28">
        <f t="shared" si="2"/>
        <v>15292</v>
      </c>
      <c r="G22" s="28">
        <f t="shared" si="2"/>
        <v>15292</v>
      </c>
      <c r="H22" s="28">
        <f t="shared" si="2"/>
        <v>15292</v>
      </c>
      <c r="I22" s="28">
        <f t="shared" si="2"/>
        <v>18582</v>
      </c>
      <c r="J22" s="28">
        <f t="shared" si="2"/>
        <v>15290</v>
      </c>
      <c r="K22" s="28">
        <f t="shared" si="2"/>
        <v>37088</v>
      </c>
      <c r="L22" s="28">
        <f t="shared" si="2"/>
        <v>18576</v>
      </c>
      <c r="M22" s="28">
        <f t="shared" si="2"/>
        <v>15284</v>
      </c>
      <c r="N22" s="26">
        <f t="shared" si="2"/>
        <v>61118</v>
      </c>
      <c r="O22" s="15">
        <f t="shared" si="0"/>
        <v>281058</v>
      </c>
    </row>
    <row r="23" ht="17.25" customHeight="1">
      <c r="O23" s="15">
        <f t="shared" si="0"/>
        <v>0</v>
      </c>
    </row>
    <row r="24" ht="12.75">
      <c r="O24" s="15">
        <f t="shared" si="0"/>
        <v>0</v>
      </c>
    </row>
    <row r="25" ht="12.75">
      <c r="O25" s="15">
        <f t="shared" si="0"/>
        <v>0</v>
      </c>
    </row>
    <row r="26" ht="12.75">
      <c r="O26" s="15">
        <f t="shared" si="0"/>
        <v>0</v>
      </c>
    </row>
    <row r="27" ht="12.75">
      <c r="O27" s="15">
        <f t="shared" si="0"/>
        <v>0</v>
      </c>
    </row>
    <row r="28" ht="12.75">
      <c r="O28" s="15">
        <f t="shared" si="0"/>
        <v>0</v>
      </c>
    </row>
    <row r="29" ht="12.75">
      <c r="O29" s="15">
        <f t="shared" si="0"/>
        <v>0</v>
      </c>
    </row>
    <row r="30" ht="12.75">
      <c r="O30" s="15"/>
    </row>
    <row r="31" ht="12.75">
      <c r="O31" s="15"/>
    </row>
    <row r="32" spans="1:15" ht="14.25" customHeight="1">
      <c r="A32" s="582" t="s">
        <v>570</v>
      </c>
      <c r="B32" s="582"/>
      <c r="C32" s="552"/>
      <c r="O32" s="15">
        <f t="shared" si="0"/>
        <v>0</v>
      </c>
    </row>
    <row r="33" ht="12.75">
      <c r="O33" s="15">
        <f t="shared" si="0"/>
        <v>0</v>
      </c>
    </row>
    <row r="34" ht="12.75">
      <c r="O34" s="15">
        <f t="shared" si="0"/>
        <v>0</v>
      </c>
    </row>
    <row r="35" ht="12.75">
      <c r="O35" s="15">
        <f t="shared" si="0"/>
        <v>0</v>
      </c>
    </row>
    <row r="36" ht="12.75">
      <c r="O36" s="15">
        <f t="shared" si="0"/>
        <v>0</v>
      </c>
    </row>
    <row r="37" spans="1:15" ht="15.75">
      <c r="A37" s="604" t="s">
        <v>115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15">
        <f t="shared" si="0"/>
        <v>0</v>
      </c>
    </row>
    <row r="38" spans="1:15" ht="15.75">
      <c r="A38" s="604" t="s">
        <v>569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15">
        <f t="shared" si="0"/>
        <v>0</v>
      </c>
    </row>
    <row r="39" ht="40.5" customHeight="1">
      <c r="O39" s="15">
        <f t="shared" si="0"/>
        <v>0</v>
      </c>
    </row>
    <row r="40" spans="1:15" ht="25.5" customHeight="1">
      <c r="A40" s="605" t="s">
        <v>116</v>
      </c>
      <c r="B40" s="606" t="s">
        <v>117</v>
      </c>
      <c r="C40" s="607" t="s">
        <v>125</v>
      </c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15" t="e">
        <f t="shared" si="0"/>
        <v>#VALUE!</v>
      </c>
    </row>
    <row r="41" spans="1:15" ht="12.75">
      <c r="A41" s="605"/>
      <c r="B41" s="606"/>
      <c r="C41" s="8" t="s">
        <v>4</v>
      </c>
      <c r="D41" s="9" t="s">
        <v>35</v>
      </c>
      <c r="E41" s="9" t="s">
        <v>38</v>
      </c>
      <c r="F41" s="9" t="s">
        <v>39</v>
      </c>
      <c r="G41" s="9" t="s">
        <v>40</v>
      </c>
      <c r="H41" s="9" t="s">
        <v>42</v>
      </c>
      <c r="I41" s="9" t="s">
        <v>43</v>
      </c>
      <c r="J41" s="9" t="s">
        <v>46</v>
      </c>
      <c r="K41" s="9" t="s">
        <v>119</v>
      </c>
      <c r="L41" s="9" t="s">
        <v>120</v>
      </c>
      <c r="M41" s="9" t="s">
        <v>121</v>
      </c>
      <c r="N41" s="10" t="s">
        <v>122</v>
      </c>
      <c r="O41" s="15" t="e">
        <f t="shared" si="0"/>
        <v>#VALUE!</v>
      </c>
    </row>
    <row r="42" spans="1:15" ht="20.25" customHeight="1">
      <c r="A42" s="12" t="s">
        <v>102</v>
      </c>
      <c r="B42" s="13">
        <v>58895</v>
      </c>
      <c r="C42" s="14">
        <v>5512</v>
      </c>
      <c r="D42" s="30">
        <v>5512</v>
      </c>
      <c r="E42" s="30">
        <v>5512</v>
      </c>
      <c r="F42" s="30">
        <v>5512</v>
      </c>
      <c r="G42" s="30">
        <v>5512</v>
      </c>
      <c r="H42" s="30">
        <v>5510</v>
      </c>
      <c r="I42" s="30">
        <v>5512</v>
      </c>
      <c r="J42" s="30">
        <v>5512</v>
      </c>
      <c r="K42" s="30">
        <v>5512</v>
      </c>
      <c r="L42" s="30">
        <v>5512</v>
      </c>
      <c r="M42" s="30">
        <v>5512</v>
      </c>
      <c r="N42" s="113">
        <f aca="true" t="shared" si="3" ref="N42:N53">B42-(C42+D42+E42+F42+G42+H42+I42+J42+K42+L42+M42)</f>
        <v>-1735</v>
      </c>
      <c r="O42" s="15">
        <f>C42+D42+E42+F42+G42+H42+I42+J42+K42+L42+M42+N42</f>
        <v>58895</v>
      </c>
    </row>
    <row r="43" spans="1:15" ht="20.25" customHeight="1">
      <c r="A43" s="16" t="s">
        <v>107</v>
      </c>
      <c r="B43" s="17">
        <v>17239</v>
      </c>
      <c r="C43" s="18">
        <v>1400</v>
      </c>
      <c r="D43" s="18">
        <v>1400</v>
      </c>
      <c r="E43" s="18">
        <v>1400</v>
      </c>
      <c r="F43" s="18">
        <v>1400</v>
      </c>
      <c r="G43" s="18">
        <v>1450</v>
      </c>
      <c r="H43" s="18">
        <v>1450</v>
      </c>
      <c r="I43" s="18">
        <v>1450</v>
      </c>
      <c r="J43" s="18">
        <v>1450</v>
      </c>
      <c r="K43" s="18">
        <v>1450</v>
      </c>
      <c r="L43" s="18">
        <v>1400</v>
      </c>
      <c r="M43" s="18">
        <v>1400</v>
      </c>
      <c r="N43" s="113">
        <f t="shared" si="3"/>
        <v>1589</v>
      </c>
      <c r="O43" s="15">
        <f t="shared" si="0"/>
        <v>17239</v>
      </c>
    </row>
    <row r="44" spans="1:15" ht="21" customHeight="1">
      <c r="A44" s="16" t="s">
        <v>126</v>
      </c>
      <c r="B44" s="17">
        <v>110525</v>
      </c>
      <c r="C44" s="18">
        <v>7000</v>
      </c>
      <c r="D44" s="19">
        <v>8000</v>
      </c>
      <c r="E44" s="19">
        <v>9000</v>
      </c>
      <c r="F44" s="19">
        <v>9000</v>
      </c>
      <c r="G44" s="19">
        <v>9000</v>
      </c>
      <c r="H44" s="19">
        <v>11000</v>
      </c>
      <c r="I44" s="19">
        <v>9000</v>
      </c>
      <c r="J44" s="19">
        <v>9000</v>
      </c>
      <c r="K44" s="19">
        <v>8800</v>
      </c>
      <c r="L44" s="19">
        <v>7500</v>
      </c>
      <c r="M44" s="19">
        <v>8000</v>
      </c>
      <c r="N44" s="113">
        <f t="shared" si="3"/>
        <v>15225</v>
      </c>
      <c r="O44" s="15">
        <f t="shared" si="0"/>
        <v>110525</v>
      </c>
    </row>
    <row r="45" spans="1:15" ht="19.5" customHeight="1">
      <c r="A45" s="112" t="s">
        <v>56</v>
      </c>
      <c r="B45" s="238">
        <v>44230</v>
      </c>
      <c r="C45" s="18">
        <v>3396</v>
      </c>
      <c r="D45" s="18">
        <v>3396</v>
      </c>
      <c r="E45" s="18">
        <v>3396</v>
      </c>
      <c r="F45" s="18">
        <v>3396</v>
      </c>
      <c r="G45" s="18">
        <v>3396</v>
      </c>
      <c r="H45" s="18">
        <v>3396</v>
      </c>
      <c r="I45" s="18">
        <v>3396</v>
      </c>
      <c r="J45" s="18">
        <v>3396</v>
      </c>
      <c r="K45" s="18">
        <v>3396</v>
      </c>
      <c r="L45" s="18">
        <v>3396</v>
      </c>
      <c r="M45" s="18">
        <v>3396</v>
      </c>
      <c r="N45" s="113">
        <f t="shared" si="3"/>
        <v>6874</v>
      </c>
      <c r="O45" s="15">
        <f t="shared" si="0"/>
        <v>44230</v>
      </c>
    </row>
    <row r="46" spans="1:15" ht="21" customHeight="1">
      <c r="A46" s="112" t="s">
        <v>366</v>
      </c>
      <c r="B46" s="238">
        <v>2980</v>
      </c>
      <c r="C46" s="18"/>
      <c r="D46" s="19">
        <v>1019</v>
      </c>
      <c r="E46" s="19">
        <v>200</v>
      </c>
      <c r="F46" s="19">
        <v>200</v>
      </c>
      <c r="G46" s="19">
        <v>200</v>
      </c>
      <c r="H46" s="19">
        <v>200</v>
      </c>
      <c r="I46" s="19">
        <v>200</v>
      </c>
      <c r="J46" s="19">
        <v>200</v>
      </c>
      <c r="K46" s="19">
        <v>200</v>
      </c>
      <c r="L46" s="19">
        <v>200</v>
      </c>
      <c r="M46" s="19">
        <v>120</v>
      </c>
      <c r="N46" s="113">
        <f t="shared" si="3"/>
        <v>241</v>
      </c>
      <c r="O46" s="15">
        <f t="shared" si="0"/>
        <v>2980</v>
      </c>
    </row>
    <row r="47" spans="1:15" ht="21" customHeight="1">
      <c r="A47" s="303" t="s">
        <v>361</v>
      </c>
      <c r="B47" s="238">
        <v>26788</v>
      </c>
      <c r="C47" s="18">
        <v>2007</v>
      </c>
      <c r="D47" s="18">
        <v>2007</v>
      </c>
      <c r="E47" s="18">
        <v>2007</v>
      </c>
      <c r="F47" s="18">
        <v>2007</v>
      </c>
      <c r="G47" s="18">
        <v>2007</v>
      </c>
      <c r="H47" s="18">
        <v>2007</v>
      </c>
      <c r="I47" s="18">
        <v>2007</v>
      </c>
      <c r="J47" s="18">
        <v>2007</v>
      </c>
      <c r="K47" s="18">
        <v>2007</v>
      </c>
      <c r="L47" s="18">
        <v>2007</v>
      </c>
      <c r="M47" s="18">
        <v>2007</v>
      </c>
      <c r="N47" s="113">
        <f t="shared" si="3"/>
        <v>4711</v>
      </c>
      <c r="O47" s="15"/>
    </row>
    <row r="48" spans="1:15" ht="22.5" customHeight="1">
      <c r="A48" s="16" t="s">
        <v>114</v>
      </c>
      <c r="B48" s="238">
        <v>150</v>
      </c>
      <c r="C48" s="18">
        <v>105</v>
      </c>
      <c r="D48" s="19"/>
      <c r="E48" s="19"/>
      <c r="F48" s="19"/>
      <c r="G48" s="19"/>
      <c r="H48" s="19"/>
      <c r="I48" s="19"/>
      <c r="J48" s="19">
        <v>45</v>
      </c>
      <c r="K48" s="19"/>
      <c r="L48" s="19"/>
      <c r="M48" s="19"/>
      <c r="N48" s="113">
        <f t="shared" si="3"/>
        <v>0</v>
      </c>
      <c r="O48" s="15">
        <f t="shared" si="0"/>
        <v>150</v>
      </c>
    </row>
    <row r="49" spans="1:15" ht="18.75" customHeight="1">
      <c r="A49" s="16" t="s">
        <v>127</v>
      </c>
      <c r="B49" s="238">
        <v>0</v>
      </c>
      <c r="C49" s="18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13">
        <f t="shared" si="3"/>
        <v>0</v>
      </c>
      <c r="O49" s="15">
        <f t="shared" si="0"/>
        <v>0</v>
      </c>
    </row>
    <row r="50" spans="1:15" ht="18.75" customHeight="1">
      <c r="A50" s="112" t="s">
        <v>367</v>
      </c>
      <c r="B50" s="238">
        <v>0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3">
        <f t="shared" si="3"/>
        <v>0</v>
      </c>
      <c r="O50" s="15">
        <f t="shared" si="0"/>
        <v>0</v>
      </c>
    </row>
    <row r="51" spans="1:15" ht="20.25" customHeight="1">
      <c r="A51" s="112" t="s">
        <v>416</v>
      </c>
      <c r="B51" s="238">
        <v>10251</v>
      </c>
      <c r="C51" s="18"/>
      <c r="D51" s="19"/>
      <c r="E51" s="19"/>
      <c r="F51" s="19"/>
      <c r="G51" s="19"/>
      <c r="H51" s="19">
        <v>2000</v>
      </c>
      <c r="I51" s="19">
        <v>2000</v>
      </c>
      <c r="J51" s="19">
        <v>2551</v>
      </c>
      <c r="K51" s="19"/>
      <c r="L51" s="19"/>
      <c r="M51" s="19"/>
      <c r="N51" s="113">
        <f t="shared" si="3"/>
        <v>3700</v>
      </c>
      <c r="O51" s="15">
        <f t="shared" si="0"/>
        <v>10251</v>
      </c>
    </row>
    <row r="52" spans="1:15" ht="18.75" customHeight="1">
      <c r="A52" s="16" t="s">
        <v>72</v>
      </c>
      <c r="B52" s="238">
        <v>5000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13">
        <f t="shared" si="3"/>
        <v>5000</v>
      </c>
      <c r="O52" s="15">
        <f t="shared" si="0"/>
        <v>5000</v>
      </c>
    </row>
    <row r="53" spans="1:15" ht="21" customHeight="1">
      <c r="A53" s="21" t="s">
        <v>128</v>
      </c>
      <c r="B53" s="239">
        <v>5000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113">
        <f t="shared" si="3"/>
        <v>5000</v>
      </c>
      <c r="O53" s="15">
        <f t="shared" si="0"/>
        <v>5000</v>
      </c>
    </row>
    <row r="54" spans="1:15" ht="18.75" customHeight="1">
      <c r="A54" s="31" t="s">
        <v>129</v>
      </c>
      <c r="B54" s="32">
        <f>SUM(B42:B53)</f>
        <v>281058</v>
      </c>
      <c r="C54" s="27">
        <f aca="true" t="shared" si="4" ref="C54:N54">SUM(C42:C53)</f>
        <v>19420</v>
      </c>
      <c r="D54" s="28">
        <f t="shared" si="4"/>
        <v>21334</v>
      </c>
      <c r="E54" s="28">
        <f t="shared" si="4"/>
        <v>21515</v>
      </c>
      <c r="F54" s="28">
        <f t="shared" si="4"/>
        <v>21515</v>
      </c>
      <c r="G54" s="28">
        <f t="shared" si="4"/>
        <v>21565</v>
      </c>
      <c r="H54" s="28">
        <f t="shared" si="4"/>
        <v>25563</v>
      </c>
      <c r="I54" s="28">
        <f t="shared" si="4"/>
        <v>23565</v>
      </c>
      <c r="J54" s="28">
        <f t="shared" si="4"/>
        <v>24161</v>
      </c>
      <c r="K54" s="28">
        <f t="shared" si="4"/>
        <v>21365</v>
      </c>
      <c r="L54" s="28">
        <f t="shared" si="4"/>
        <v>20015</v>
      </c>
      <c r="M54" s="28">
        <f t="shared" si="4"/>
        <v>20435</v>
      </c>
      <c r="N54" s="26">
        <f t="shared" si="4"/>
        <v>40605</v>
      </c>
      <c r="O54" s="15">
        <f t="shared" si="0"/>
        <v>281058</v>
      </c>
    </row>
    <row r="61" ht="12.75">
      <c r="A61" s="33"/>
    </row>
    <row r="64" ht="12.75">
      <c r="A64" s="34"/>
    </row>
    <row r="68" spans="1:14" ht="12.75">
      <c r="A68" s="35" t="s">
        <v>130</v>
      </c>
      <c r="B68" s="36"/>
      <c r="C68" s="37">
        <f aca="true" t="shared" si="5" ref="C68:N68">C22-C54</f>
        <v>-6836</v>
      </c>
      <c r="D68" s="37">
        <f t="shared" si="5"/>
        <v>-6050</v>
      </c>
      <c r="E68" s="37">
        <f t="shared" si="5"/>
        <v>19861</v>
      </c>
      <c r="F68" s="37">
        <f t="shared" si="5"/>
        <v>-6223</v>
      </c>
      <c r="G68" s="37">
        <f t="shared" si="5"/>
        <v>-6273</v>
      </c>
      <c r="H68" s="37">
        <f t="shared" si="5"/>
        <v>-10271</v>
      </c>
      <c r="I68" s="37">
        <f t="shared" si="5"/>
        <v>-4983</v>
      </c>
      <c r="J68" s="37">
        <f t="shared" si="5"/>
        <v>-8871</v>
      </c>
      <c r="K68" s="37">
        <f t="shared" si="5"/>
        <v>15723</v>
      </c>
      <c r="L68" s="37">
        <f t="shared" si="5"/>
        <v>-1439</v>
      </c>
      <c r="M68" s="37">
        <f t="shared" si="5"/>
        <v>-5151</v>
      </c>
      <c r="N68" s="38">
        <f t="shared" si="5"/>
        <v>20513</v>
      </c>
    </row>
  </sheetData>
  <mergeCells count="12">
    <mergeCell ref="A40:A41"/>
    <mergeCell ref="B40:B41"/>
    <mergeCell ref="C40:N40"/>
    <mergeCell ref="A5:N5"/>
    <mergeCell ref="A6:N6"/>
    <mergeCell ref="A8:A9"/>
    <mergeCell ref="B8:B9"/>
    <mergeCell ref="C8:N8"/>
    <mergeCell ref="A32:C32"/>
    <mergeCell ref="A37:N37"/>
    <mergeCell ref="A38:N38"/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6.25390625" style="60" customWidth="1"/>
    <col min="2" max="2" width="27.625" style="61" customWidth="1"/>
    <col min="3" max="3" width="20.125" style="39" customWidth="1"/>
    <col min="4" max="4" width="12.125" style="62" customWidth="1"/>
    <col min="5" max="8" width="9.125" style="62" customWidth="1"/>
    <col min="9" max="9" width="11.375" style="62" customWidth="1"/>
    <col min="10" max="16384" width="9.125" style="62" customWidth="1"/>
  </cols>
  <sheetData>
    <row r="1" spans="1:10" ht="14.25" customHeight="1">
      <c r="A1" s="582" t="s">
        <v>572</v>
      </c>
      <c r="B1" s="582"/>
      <c r="C1" s="569"/>
      <c r="D1" s="552"/>
      <c r="I1" s="608"/>
      <c r="J1" s="608"/>
    </row>
    <row r="3" spans="1:9" s="64" customFormat="1" ht="36" customHeight="1">
      <c r="A3" s="609" t="s">
        <v>158</v>
      </c>
      <c r="B3" s="609"/>
      <c r="C3" s="609"/>
      <c r="D3" s="609"/>
      <c r="E3" s="609"/>
      <c r="F3" s="609"/>
      <c r="G3" s="609"/>
      <c r="H3" s="609"/>
      <c r="I3" s="63"/>
    </row>
    <row r="4" spans="1:8" ht="12.75">
      <c r="A4" s="609"/>
      <c r="B4" s="609"/>
      <c r="C4" s="609"/>
      <c r="D4" s="609"/>
      <c r="E4" s="609"/>
      <c r="F4" s="609"/>
      <c r="G4" s="609"/>
      <c r="H4" s="609"/>
    </row>
    <row r="6" ht="12.75">
      <c r="I6" s="62" t="s">
        <v>133</v>
      </c>
    </row>
    <row r="7" spans="1:9" s="7" customFormat="1" ht="19.5" customHeight="1">
      <c r="A7" s="610" t="s">
        <v>134</v>
      </c>
      <c r="B7" s="611" t="s">
        <v>159</v>
      </c>
      <c r="C7" s="611" t="s">
        <v>160</v>
      </c>
      <c r="D7" s="611" t="s">
        <v>368</v>
      </c>
      <c r="E7" s="612" t="s">
        <v>161</v>
      </c>
      <c r="F7" s="612"/>
      <c r="G7" s="612"/>
      <c r="H7" s="612"/>
      <c r="I7" s="606" t="s">
        <v>162</v>
      </c>
    </row>
    <row r="8" spans="1:9" s="67" customFormat="1" ht="25.5">
      <c r="A8" s="610"/>
      <c r="B8" s="611"/>
      <c r="C8" s="611"/>
      <c r="D8" s="611"/>
      <c r="E8" s="65">
        <v>2011</v>
      </c>
      <c r="F8" s="65">
        <v>2012</v>
      </c>
      <c r="G8" s="65">
        <v>2013</v>
      </c>
      <c r="H8" s="66" t="s">
        <v>369</v>
      </c>
      <c r="I8" s="606"/>
    </row>
    <row r="9" spans="1:9" s="73" customFormat="1" ht="18" customHeight="1">
      <c r="A9" s="68" t="s">
        <v>6</v>
      </c>
      <c r="B9" s="69">
        <v>2</v>
      </c>
      <c r="C9" s="70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2" t="s">
        <v>163</v>
      </c>
    </row>
    <row r="10" spans="1:9" ht="28.5" customHeight="1">
      <c r="A10" s="56" t="s">
        <v>6</v>
      </c>
      <c r="B10" s="74" t="s">
        <v>164</v>
      </c>
      <c r="C10" s="75"/>
      <c r="D10" s="76"/>
      <c r="E10" s="76"/>
      <c r="F10" s="76"/>
      <c r="G10" s="76"/>
      <c r="H10" s="76"/>
      <c r="I10" s="77"/>
    </row>
    <row r="11" spans="1:9" ht="28.5" customHeight="1">
      <c r="A11" s="56" t="s">
        <v>13</v>
      </c>
      <c r="B11" s="78" t="s">
        <v>165</v>
      </c>
      <c r="C11" s="79"/>
      <c r="D11" s="76"/>
      <c r="E11" s="76"/>
      <c r="F11" s="76"/>
      <c r="G11" s="76"/>
      <c r="H11" s="76"/>
      <c r="I11" s="77">
        <f>D11+E11+F11+G11+H11</f>
        <v>0</v>
      </c>
    </row>
    <row r="12" spans="1:9" ht="36" customHeight="1">
      <c r="A12" s="56" t="s">
        <v>52</v>
      </c>
      <c r="B12" s="74" t="s">
        <v>166</v>
      </c>
      <c r="C12" s="75"/>
      <c r="D12" s="76"/>
      <c r="E12" s="76"/>
      <c r="F12" s="76"/>
      <c r="G12" s="76"/>
      <c r="H12" s="76"/>
      <c r="I12" s="77"/>
    </row>
    <row r="13" spans="1:9" ht="28.5" customHeight="1">
      <c r="A13" s="56" t="s">
        <v>53</v>
      </c>
      <c r="B13" s="78" t="s">
        <v>167</v>
      </c>
      <c r="C13" s="79"/>
      <c r="D13" s="76">
        <v>0</v>
      </c>
      <c r="E13" s="76"/>
      <c r="F13" s="76"/>
      <c r="G13" s="76"/>
      <c r="H13" s="76"/>
      <c r="I13" s="77">
        <f>E13+F13+G13+H13</f>
        <v>0</v>
      </c>
    </row>
    <row r="14" spans="1:9" ht="28.5" customHeight="1">
      <c r="A14" s="56" t="s">
        <v>54</v>
      </c>
      <c r="B14" s="74"/>
      <c r="C14" s="75"/>
      <c r="D14" s="76"/>
      <c r="E14" s="76"/>
      <c r="F14" s="76"/>
      <c r="G14" s="76"/>
      <c r="H14" s="76"/>
      <c r="I14" s="77"/>
    </row>
    <row r="15" spans="1:9" ht="28.5" customHeight="1">
      <c r="A15" s="56" t="s">
        <v>55</v>
      </c>
      <c r="B15" s="74" t="s">
        <v>168</v>
      </c>
      <c r="C15" s="75"/>
      <c r="D15" s="76"/>
      <c r="E15" s="76"/>
      <c r="F15" s="76"/>
      <c r="G15" s="76"/>
      <c r="H15" s="76"/>
      <c r="I15" s="77"/>
    </row>
    <row r="16" spans="1:9" ht="28.5" customHeight="1">
      <c r="A16" s="56" t="s">
        <v>57</v>
      </c>
      <c r="B16" s="78"/>
      <c r="C16" s="79"/>
      <c r="D16" s="76"/>
      <c r="E16" s="76"/>
      <c r="F16" s="76"/>
      <c r="G16" s="76"/>
      <c r="H16" s="76"/>
      <c r="I16" s="77"/>
    </row>
    <row r="17" spans="1:9" ht="28.5" customHeight="1">
      <c r="A17" s="56" t="s">
        <v>59</v>
      </c>
      <c r="B17" s="74" t="s">
        <v>169</v>
      </c>
      <c r="C17" s="75"/>
      <c r="D17" s="76"/>
      <c r="E17" s="76"/>
      <c r="F17" s="76"/>
      <c r="G17" s="76"/>
      <c r="H17" s="76"/>
      <c r="I17" s="77"/>
    </row>
    <row r="18" spans="1:9" ht="28.5" customHeight="1">
      <c r="A18" s="56" t="s">
        <v>60</v>
      </c>
      <c r="B18" s="78"/>
      <c r="C18" s="79"/>
      <c r="D18" s="76"/>
      <c r="E18" s="76"/>
      <c r="F18" s="76"/>
      <c r="G18" s="76"/>
      <c r="H18" s="76"/>
      <c r="I18" s="77"/>
    </row>
    <row r="19" spans="1:9" ht="28.5" customHeight="1">
      <c r="A19" s="56" t="s">
        <v>62</v>
      </c>
      <c r="B19" s="74" t="s">
        <v>170</v>
      </c>
      <c r="C19" s="75"/>
      <c r="D19" s="76"/>
      <c r="E19" s="76">
        <f>E11</f>
        <v>0</v>
      </c>
      <c r="F19" s="76"/>
      <c r="G19" s="76"/>
      <c r="H19" s="76"/>
      <c r="I19" s="76">
        <f>I11</f>
        <v>0</v>
      </c>
    </row>
  </sheetData>
  <mergeCells count="9">
    <mergeCell ref="A1:D1"/>
    <mergeCell ref="I1:J1"/>
    <mergeCell ref="A3:H4"/>
    <mergeCell ref="A7:A8"/>
    <mergeCell ref="B7:B8"/>
    <mergeCell ref="C7:C8"/>
    <mergeCell ref="D7:D8"/>
    <mergeCell ref="E7:H7"/>
    <mergeCell ref="I7:I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6" sqref="A6:D6"/>
    </sheetView>
  </sheetViews>
  <sheetFormatPr defaultColWidth="9.00390625" defaultRowHeight="12.75"/>
  <cols>
    <col min="1" max="1" width="6.875" style="39" customWidth="1"/>
    <col min="2" max="2" width="45.375" style="0" customWidth="1"/>
    <col min="3" max="4" width="19.00390625" style="0" customWidth="1"/>
  </cols>
  <sheetData>
    <row r="1" spans="1:5" ht="14.25" customHeight="1">
      <c r="A1" s="582" t="s">
        <v>574</v>
      </c>
      <c r="B1" s="582"/>
      <c r="C1" s="552"/>
      <c r="D1" s="41"/>
      <c r="E1" s="42"/>
    </row>
    <row r="4" spans="1:4" ht="19.5" customHeight="1">
      <c r="A4" s="613" t="s">
        <v>131</v>
      </c>
      <c r="B4" s="613"/>
      <c r="C4" s="613"/>
      <c r="D4" s="613"/>
    </row>
    <row r="5" spans="1:4" ht="17.25" customHeight="1">
      <c r="A5" s="613" t="s">
        <v>132</v>
      </c>
      <c r="B5" s="613"/>
      <c r="C5" s="613"/>
      <c r="D5" s="613"/>
    </row>
    <row r="6" spans="1:4" ht="15" customHeight="1">
      <c r="A6" s="614" t="s">
        <v>578</v>
      </c>
      <c r="B6" s="614"/>
      <c r="C6" s="614"/>
      <c r="D6" s="614"/>
    </row>
    <row r="8" ht="13.5" thickBot="1">
      <c r="D8" s="41" t="s">
        <v>133</v>
      </c>
    </row>
    <row r="9" spans="1:4" s="46" customFormat="1" ht="24.75" customHeight="1">
      <c r="A9" s="43" t="s">
        <v>134</v>
      </c>
      <c r="B9" s="44" t="s">
        <v>2</v>
      </c>
      <c r="C9" s="44" t="s">
        <v>135</v>
      </c>
      <c r="D9" s="45" t="s">
        <v>136</v>
      </c>
    </row>
    <row r="10" spans="1:4" s="33" customFormat="1" ht="12.75">
      <c r="A10" s="47">
        <v>1</v>
      </c>
      <c r="B10" s="48">
        <v>2</v>
      </c>
      <c r="C10" s="48">
        <v>3</v>
      </c>
      <c r="D10" s="49">
        <v>4</v>
      </c>
    </row>
    <row r="11" spans="1:4" ht="20.25" customHeight="1">
      <c r="A11" s="47" t="s">
        <v>6</v>
      </c>
      <c r="B11" s="50" t="s">
        <v>137</v>
      </c>
      <c r="C11" s="19"/>
      <c r="D11" s="20"/>
    </row>
    <row r="12" spans="1:4" ht="20.25" customHeight="1">
      <c r="A12" s="47" t="s">
        <v>13</v>
      </c>
      <c r="B12" s="50" t="s">
        <v>138</v>
      </c>
      <c r="C12" s="50"/>
      <c r="D12" s="51"/>
    </row>
    <row r="13" spans="1:4" ht="20.25" customHeight="1">
      <c r="A13" s="47" t="s">
        <v>52</v>
      </c>
      <c r="B13" s="50" t="s">
        <v>139</v>
      </c>
      <c r="C13" s="50"/>
      <c r="D13" s="51"/>
    </row>
    <row r="14" spans="1:4" ht="20.25" customHeight="1">
      <c r="A14" s="47" t="s">
        <v>53</v>
      </c>
      <c r="B14" s="50" t="s">
        <v>140</v>
      </c>
      <c r="C14" s="50"/>
      <c r="D14" s="51"/>
    </row>
    <row r="15" spans="1:4" ht="20.25" customHeight="1">
      <c r="A15" s="47" t="s">
        <v>54</v>
      </c>
      <c r="B15" s="50" t="s">
        <v>141</v>
      </c>
      <c r="C15" s="50"/>
      <c r="D15" s="51"/>
    </row>
    <row r="16" spans="1:4" ht="20.25" customHeight="1">
      <c r="A16" s="47" t="s">
        <v>55</v>
      </c>
      <c r="B16" s="50" t="s">
        <v>142</v>
      </c>
      <c r="C16" s="50"/>
      <c r="D16" s="51"/>
    </row>
    <row r="17" spans="1:4" ht="20.25" customHeight="1">
      <c r="A17" s="47" t="s">
        <v>57</v>
      </c>
      <c r="B17" s="50" t="s">
        <v>143</v>
      </c>
      <c r="C17" s="50"/>
      <c r="D17" s="51"/>
    </row>
    <row r="18" spans="1:4" ht="20.25" customHeight="1">
      <c r="A18" s="47" t="s">
        <v>59</v>
      </c>
      <c r="B18" s="50" t="s">
        <v>144</v>
      </c>
      <c r="C18" s="50"/>
      <c r="D18" s="51"/>
    </row>
    <row r="19" spans="1:4" ht="20.25" customHeight="1">
      <c r="A19" s="47" t="s">
        <v>60</v>
      </c>
      <c r="B19" s="50" t="s">
        <v>145</v>
      </c>
      <c r="C19" s="50"/>
      <c r="D19" s="51"/>
    </row>
    <row r="20" spans="1:4" ht="20.25" customHeight="1">
      <c r="A20" s="47" t="s">
        <v>62</v>
      </c>
      <c r="B20" s="50" t="s">
        <v>146</v>
      </c>
      <c r="C20" s="50"/>
      <c r="D20" s="51"/>
    </row>
    <row r="21" spans="1:4" ht="20.25" customHeight="1">
      <c r="A21" s="47" t="s">
        <v>64</v>
      </c>
      <c r="B21" s="50" t="s">
        <v>147</v>
      </c>
      <c r="C21" s="50"/>
      <c r="D21" s="51"/>
    </row>
    <row r="22" spans="1:4" ht="20.25" customHeight="1">
      <c r="A22" s="47" t="s">
        <v>65</v>
      </c>
      <c r="B22" s="50" t="s">
        <v>148</v>
      </c>
      <c r="C22" s="50"/>
      <c r="D22" s="51"/>
    </row>
    <row r="23" spans="1:4" ht="20.25" customHeight="1">
      <c r="A23" s="47" t="s">
        <v>66</v>
      </c>
      <c r="B23" s="52" t="s">
        <v>149</v>
      </c>
      <c r="C23" s="50"/>
      <c r="D23" s="51"/>
    </row>
    <row r="24" spans="1:4" ht="20.25" customHeight="1">
      <c r="A24" s="47" t="s">
        <v>68</v>
      </c>
      <c r="B24" s="50" t="s">
        <v>150</v>
      </c>
      <c r="C24" s="50"/>
      <c r="D24" s="51"/>
    </row>
    <row r="25" spans="1:4" ht="20.25" customHeight="1">
      <c r="A25" s="47" t="s">
        <v>70</v>
      </c>
      <c r="B25" s="50"/>
      <c r="C25" s="50"/>
      <c r="D25" s="51"/>
    </row>
    <row r="26" spans="1:4" ht="20.25" customHeight="1">
      <c r="A26" s="47" t="s">
        <v>71</v>
      </c>
      <c r="B26" s="50"/>
      <c r="C26" s="50"/>
      <c r="D26" s="51"/>
    </row>
    <row r="27" spans="1:4" ht="20.25" customHeight="1">
      <c r="A27" s="47" t="s">
        <v>73</v>
      </c>
      <c r="B27" s="50"/>
      <c r="C27" s="50"/>
      <c r="D27" s="51"/>
    </row>
    <row r="28" spans="1:4" ht="20.25" customHeight="1">
      <c r="A28" s="47" t="s">
        <v>74</v>
      </c>
      <c r="B28" s="50"/>
      <c r="C28" s="50"/>
      <c r="D28" s="51"/>
    </row>
    <row r="29" spans="1:4" ht="20.25" customHeight="1">
      <c r="A29" s="47" t="s">
        <v>75</v>
      </c>
      <c r="B29" s="50"/>
      <c r="C29" s="50"/>
      <c r="D29" s="51"/>
    </row>
    <row r="30" spans="1:4" ht="20.25" customHeight="1">
      <c r="A30" s="47" t="s">
        <v>76</v>
      </c>
      <c r="B30" s="50"/>
      <c r="C30" s="50"/>
      <c r="D30" s="51"/>
    </row>
    <row r="31" spans="1:4" ht="20.25" customHeight="1">
      <c r="A31" s="47" t="s">
        <v>77</v>
      </c>
      <c r="B31" s="50"/>
      <c r="C31" s="50"/>
      <c r="D31" s="51"/>
    </row>
    <row r="32" spans="1:4" ht="20.25" customHeight="1">
      <c r="A32" s="47" t="s">
        <v>78</v>
      </c>
      <c r="B32" s="50"/>
      <c r="C32" s="50"/>
      <c r="D32" s="51"/>
    </row>
    <row r="33" spans="1:4" ht="20.25" customHeight="1">
      <c r="A33" s="47" t="s">
        <v>79</v>
      </c>
      <c r="B33" s="50"/>
      <c r="C33" s="50"/>
      <c r="D33" s="51"/>
    </row>
    <row r="34" spans="1:4" ht="20.25" customHeight="1">
      <c r="A34" s="47" t="s">
        <v>151</v>
      </c>
      <c r="B34" s="50"/>
      <c r="C34" s="50"/>
      <c r="D34" s="51"/>
    </row>
    <row r="35" spans="1:4" ht="20.25" customHeight="1">
      <c r="A35" s="47" t="s">
        <v>152</v>
      </c>
      <c r="B35" s="50"/>
      <c r="C35" s="50"/>
      <c r="D35" s="51"/>
    </row>
    <row r="36" spans="1:4" ht="20.25" customHeight="1">
      <c r="A36" s="47" t="s">
        <v>153</v>
      </c>
      <c r="B36" s="50"/>
      <c r="C36" s="50"/>
      <c r="D36" s="51"/>
    </row>
    <row r="37" spans="1:4" ht="20.25" customHeight="1">
      <c r="A37" s="47" t="s">
        <v>154</v>
      </c>
      <c r="B37" s="50"/>
      <c r="C37" s="50"/>
      <c r="D37" s="51"/>
    </row>
    <row r="38" spans="1:4" ht="20.25" customHeight="1" thickBot="1">
      <c r="A38" s="53" t="s">
        <v>155</v>
      </c>
      <c r="B38" s="54"/>
      <c r="C38" s="54"/>
      <c r="D38" s="55"/>
    </row>
    <row r="39" spans="1:4" s="7" customFormat="1" ht="20.25" customHeight="1" thickBot="1">
      <c r="A39" s="56" t="s">
        <v>156</v>
      </c>
      <c r="B39" s="57" t="s">
        <v>157</v>
      </c>
      <c r="C39" s="58">
        <f>SUM(C11:C38)</f>
        <v>0</v>
      </c>
      <c r="D39" s="59">
        <f>SUM(D11:D38)</f>
        <v>0</v>
      </c>
    </row>
  </sheetData>
  <mergeCells count="4">
    <mergeCell ref="A4:D4"/>
    <mergeCell ref="A5:D5"/>
    <mergeCell ref="A6:D6"/>
    <mergeCell ref="A1:C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U15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Q6" sqref="Q6"/>
    </sheetView>
  </sheetViews>
  <sheetFormatPr defaultColWidth="9.00390625" defaultRowHeight="12.75"/>
  <cols>
    <col min="1" max="1" width="9.125" style="5" customWidth="1"/>
    <col min="2" max="2" width="13.25390625" style="5" customWidth="1"/>
    <col min="3" max="3" width="53.00390625" style="40" customWidth="1"/>
    <col min="4" max="4" width="11.625" style="5" customWidth="1"/>
    <col min="5" max="5" width="10.375" style="5" customWidth="1"/>
    <col min="6" max="6" width="8.125" style="5" customWidth="1"/>
    <col min="7" max="12" width="9.125" style="5" customWidth="1"/>
    <col min="13" max="13" width="12.25390625" style="5" customWidth="1"/>
    <col min="14" max="15" width="9.125" style="5" customWidth="1"/>
    <col min="16" max="16" width="0" style="5" hidden="1" customWidth="1"/>
    <col min="17" max="16384" width="9.125" style="5" customWidth="1"/>
  </cols>
  <sheetData>
    <row r="1" spans="2:255" ht="15">
      <c r="B1" s="582"/>
      <c r="C1" s="582"/>
      <c r="D1"/>
      <c r="E1"/>
      <c r="F1" s="1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582" t="s">
        <v>458</v>
      </c>
      <c r="C2" s="582"/>
    </row>
    <row r="4" spans="2:13" ht="30" customHeight="1">
      <c r="B4" s="604" t="s">
        <v>585</v>
      </c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</row>
    <row r="5" spans="2:13" ht="15.75"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</row>
    <row r="6" spans="2:13" s="64" customFormat="1" ht="23.25" customHeight="1" thickBot="1">
      <c r="B6" s="615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</row>
    <row r="7" spans="2:13" ht="32.25" customHeight="1" thickBot="1">
      <c r="B7" s="616" t="s">
        <v>171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</row>
    <row r="8" spans="2:13" s="6" customFormat="1" ht="32.25" customHeight="1" thickBot="1">
      <c r="B8" s="620" t="s">
        <v>172</v>
      </c>
      <c r="C8" s="620"/>
      <c r="D8" s="618" t="s">
        <v>173</v>
      </c>
      <c r="E8" s="618"/>
      <c r="F8" s="618"/>
      <c r="G8" s="618" t="s">
        <v>174</v>
      </c>
      <c r="H8" s="618"/>
      <c r="I8" s="618"/>
      <c r="J8" s="618" t="s">
        <v>162</v>
      </c>
      <c r="K8" s="618"/>
      <c r="L8" s="618"/>
      <c r="M8" s="617" t="s">
        <v>175</v>
      </c>
    </row>
    <row r="9" spans="2:13" s="63" customFormat="1" ht="32.25" customHeight="1" thickBot="1">
      <c r="B9" s="80" t="s">
        <v>176</v>
      </c>
      <c r="C9" s="81" t="s">
        <v>177</v>
      </c>
      <c r="D9" s="82" t="s">
        <v>178</v>
      </c>
      <c r="E9" s="83" t="s">
        <v>179</v>
      </c>
      <c r="F9" s="84" t="s">
        <v>180</v>
      </c>
      <c r="G9" s="82" t="s">
        <v>178</v>
      </c>
      <c r="H9" s="83" t="s">
        <v>179</v>
      </c>
      <c r="I9" s="84" t="s">
        <v>180</v>
      </c>
      <c r="J9" s="82" t="s">
        <v>178</v>
      </c>
      <c r="K9" s="83" t="s">
        <v>179</v>
      </c>
      <c r="L9" s="84" t="s">
        <v>180</v>
      </c>
      <c r="M9" s="617"/>
    </row>
    <row r="10" spans="2:16" s="101" customFormat="1" ht="32.25" customHeight="1">
      <c r="B10" s="95">
        <v>841126</v>
      </c>
      <c r="C10" s="96" t="s">
        <v>182</v>
      </c>
      <c r="D10" s="97">
        <v>9</v>
      </c>
      <c r="E10" s="98"/>
      <c r="F10" s="99">
        <v>1</v>
      </c>
      <c r="G10" s="97"/>
      <c r="H10" s="98"/>
      <c r="I10" s="99">
        <v>1</v>
      </c>
      <c r="J10" s="97">
        <f>D10+G10</f>
        <v>9</v>
      </c>
      <c r="K10" s="98">
        <f>E10+H10</f>
        <v>0</v>
      </c>
      <c r="L10" s="99">
        <f>F10+I10</f>
        <v>2</v>
      </c>
      <c r="M10" s="100">
        <f>J10+K10+L10</f>
        <v>11</v>
      </c>
      <c r="P10" s="240" t="s">
        <v>244</v>
      </c>
    </row>
    <row r="11" spans="2:13" s="103" customFormat="1" ht="32.25" customHeight="1" thickBot="1">
      <c r="B11" s="619" t="s">
        <v>94</v>
      </c>
      <c r="C11" s="619"/>
      <c r="D11" s="104">
        <f aca="true" t="shared" si="0" ref="D11:M11">SUM(D10:D10)</f>
        <v>9</v>
      </c>
      <c r="E11" s="105">
        <f t="shared" si="0"/>
        <v>0</v>
      </c>
      <c r="F11" s="106">
        <f t="shared" si="0"/>
        <v>1</v>
      </c>
      <c r="G11" s="104">
        <f t="shared" si="0"/>
        <v>0</v>
      </c>
      <c r="H11" s="105">
        <f t="shared" si="0"/>
        <v>0</v>
      </c>
      <c r="I11" s="105">
        <f t="shared" si="0"/>
        <v>1</v>
      </c>
      <c r="J11" s="104">
        <f t="shared" si="0"/>
        <v>9</v>
      </c>
      <c r="K11" s="105">
        <f t="shared" si="0"/>
        <v>0</v>
      </c>
      <c r="L11" s="106">
        <f t="shared" si="0"/>
        <v>2</v>
      </c>
      <c r="M11" s="107">
        <f t="shared" si="0"/>
        <v>11</v>
      </c>
    </row>
    <row r="12" spans="4:13" ht="15"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3:4" ht="21" customHeight="1">
      <c r="C13" s="109"/>
      <c r="D13" s="110"/>
    </row>
    <row r="14" ht="15">
      <c r="C14" s="256"/>
    </row>
    <row r="15" spans="3:4" ht="21" customHeight="1">
      <c r="C15" s="109"/>
      <c r="D15" s="110"/>
    </row>
  </sheetData>
  <mergeCells count="12">
    <mergeCell ref="B11:C11"/>
    <mergeCell ref="B8:C8"/>
    <mergeCell ref="D8:F8"/>
    <mergeCell ref="G8:I8"/>
    <mergeCell ref="B6:M6"/>
    <mergeCell ref="B7:M7"/>
    <mergeCell ref="B1:C1"/>
    <mergeCell ref="M8:M9"/>
    <mergeCell ref="J8:L8"/>
    <mergeCell ref="B4:M4"/>
    <mergeCell ref="B5:M5"/>
    <mergeCell ref="B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U26"/>
  <sheetViews>
    <sheetView zoomScale="75" zoomScaleNormal="75" workbookViewId="0" topLeftCell="A7">
      <selection activeCell="A1" sqref="A1:IV16384"/>
    </sheetView>
  </sheetViews>
  <sheetFormatPr defaultColWidth="9.00390625" defaultRowHeight="12.75"/>
  <cols>
    <col min="1" max="1" width="9.125" style="5" customWidth="1"/>
    <col min="2" max="2" width="13.25390625" style="5" customWidth="1"/>
    <col min="3" max="3" width="61.375" style="40" customWidth="1"/>
    <col min="4" max="4" width="11.625" style="5" customWidth="1"/>
    <col min="5" max="5" width="10.375" style="5" customWidth="1"/>
    <col min="6" max="6" width="8.125" style="5" customWidth="1"/>
    <col min="7" max="12" width="9.125" style="5" customWidth="1"/>
    <col min="13" max="13" width="12.25390625" style="5" customWidth="1"/>
    <col min="14" max="15" width="9.125" style="5" customWidth="1"/>
    <col min="16" max="16" width="0" style="5" hidden="1" customWidth="1"/>
    <col min="17" max="16384" width="9.125" style="5" customWidth="1"/>
  </cols>
  <sheetData>
    <row r="1" spans="2:255" ht="15">
      <c r="B1" s="582"/>
      <c r="C1" s="582"/>
      <c r="D1"/>
      <c r="E1"/>
      <c r="F1" s="1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 customHeight="1">
      <c r="B2" s="117" t="s">
        <v>540</v>
      </c>
      <c r="C2" s="117" t="s">
        <v>431</v>
      </c>
    </row>
    <row r="3" spans="2:3" ht="15">
      <c r="B3" s="117" t="s">
        <v>593</v>
      </c>
      <c r="C3" s="117" t="s">
        <v>595</v>
      </c>
    </row>
    <row r="4" spans="2:3" ht="15">
      <c r="B4" s="117"/>
      <c r="C4" s="117"/>
    </row>
    <row r="5" spans="2:13" ht="30" customHeight="1">
      <c r="B5" s="604" t="s">
        <v>586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</row>
    <row r="6" spans="2:13" ht="15.75"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</row>
    <row r="7" spans="2:13" s="64" customFormat="1" ht="23.25" customHeight="1" thickBot="1"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</row>
    <row r="8" spans="2:13" ht="32.25" customHeight="1" thickBot="1">
      <c r="B8" s="616" t="s">
        <v>171</v>
      </c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</row>
    <row r="9" spans="2:13" s="6" customFormat="1" ht="32.25" customHeight="1" thickBot="1">
      <c r="B9" s="620" t="s">
        <v>172</v>
      </c>
      <c r="C9" s="620"/>
      <c r="D9" s="618" t="s">
        <v>173</v>
      </c>
      <c r="E9" s="618"/>
      <c r="F9" s="618"/>
      <c r="G9" s="618" t="s">
        <v>174</v>
      </c>
      <c r="H9" s="618"/>
      <c r="I9" s="618"/>
      <c r="J9" s="618" t="s">
        <v>162</v>
      </c>
      <c r="K9" s="618"/>
      <c r="L9" s="618"/>
      <c r="M9" s="617" t="s">
        <v>175</v>
      </c>
    </row>
    <row r="10" spans="2:13" s="63" customFormat="1" ht="32.25" customHeight="1" thickBot="1">
      <c r="B10" s="80" t="s">
        <v>176</v>
      </c>
      <c r="C10" s="81" t="s">
        <v>177</v>
      </c>
      <c r="D10" s="82" t="s">
        <v>178</v>
      </c>
      <c r="E10" s="83" t="s">
        <v>179</v>
      </c>
      <c r="F10" s="84" t="s">
        <v>180</v>
      </c>
      <c r="G10" s="82" t="s">
        <v>178</v>
      </c>
      <c r="H10" s="83" t="s">
        <v>179</v>
      </c>
      <c r="I10" s="84" t="s">
        <v>180</v>
      </c>
      <c r="J10" s="82" t="s">
        <v>178</v>
      </c>
      <c r="K10" s="83" t="s">
        <v>179</v>
      </c>
      <c r="L10" s="84" t="s">
        <v>180</v>
      </c>
      <c r="M10" s="617"/>
    </row>
    <row r="11" spans="2:13" s="94" customFormat="1" ht="32.25" customHeight="1">
      <c r="B11" s="85">
        <v>562917</v>
      </c>
      <c r="C11" s="242" t="s">
        <v>181</v>
      </c>
      <c r="D11" s="86"/>
      <c r="E11" s="87">
        <v>7</v>
      </c>
      <c r="F11" s="88"/>
      <c r="G11" s="86"/>
      <c r="H11" s="89"/>
      <c r="I11" s="88"/>
      <c r="J11" s="90">
        <f>D11++G11</f>
        <v>0</v>
      </c>
      <c r="K11" s="91">
        <f>E11++H11</f>
        <v>7</v>
      </c>
      <c r="L11" s="92">
        <f>F11++I11</f>
        <v>0</v>
      </c>
      <c r="M11" s="93">
        <v>7</v>
      </c>
    </row>
    <row r="12" spans="2:13" s="101" customFormat="1" ht="32.25" customHeight="1">
      <c r="B12" s="95">
        <v>841403</v>
      </c>
      <c r="C12" s="529" t="s">
        <v>183</v>
      </c>
      <c r="D12" s="97"/>
      <c r="E12" s="98">
        <v>2</v>
      </c>
      <c r="F12" s="99"/>
      <c r="G12" s="97"/>
      <c r="H12" s="98">
        <v>1</v>
      </c>
      <c r="I12" s="99"/>
      <c r="J12" s="97">
        <f aca="true" t="shared" si="0" ref="J12:L20">D12+G12</f>
        <v>0</v>
      </c>
      <c r="K12" s="98">
        <f t="shared" si="0"/>
        <v>3</v>
      </c>
      <c r="L12" s="99">
        <f t="shared" si="0"/>
        <v>0</v>
      </c>
      <c r="M12" s="100">
        <f aca="true" t="shared" si="1" ref="M12:M20">J12+K12+L12</f>
        <v>3</v>
      </c>
    </row>
    <row r="13" spans="2:13" s="101" customFormat="1" ht="32.25" customHeight="1">
      <c r="B13" s="95">
        <v>842421</v>
      </c>
      <c r="C13" s="530" t="s">
        <v>581</v>
      </c>
      <c r="D13" s="97"/>
      <c r="E13" s="98">
        <v>1</v>
      </c>
      <c r="F13" s="99"/>
      <c r="G13" s="97"/>
      <c r="H13" s="98"/>
      <c r="I13" s="99"/>
      <c r="J13" s="97">
        <f t="shared" si="0"/>
        <v>0</v>
      </c>
      <c r="K13" s="98">
        <f t="shared" si="0"/>
        <v>1</v>
      </c>
      <c r="L13" s="99">
        <f t="shared" si="0"/>
        <v>0</v>
      </c>
      <c r="M13" s="100">
        <f t="shared" si="1"/>
        <v>1</v>
      </c>
    </row>
    <row r="14" spans="2:16" s="101" customFormat="1" ht="32.25" customHeight="1">
      <c r="B14" s="95">
        <v>862101</v>
      </c>
      <c r="C14" s="242" t="s">
        <v>220</v>
      </c>
      <c r="D14" s="97"/>
      <c r="E14" s="98"/>
      <c r="F14" s="99"/>
      <c r="G14" s="97"/>
      <c r="H14" s="98">
        <v>1</v>
      </c>
      <c r="I14" s="99"/>
      <c r="J14" s="97">
        <f t="shared" si="0"/>
        <v>0</v>
      </c>
      <c r="K14" s="98">
        <f t="shared" si="0"/>
        <v>1</v>
      </c>
      <c r="L14" s="99">
        <f t="shared" si="0"/>
        <v>0</v>
      </c>
      <c r="M14" s="100">
        <f t="shared" si="1"/>
        <v>1</v>
      </c>
      <c r="P14" s="240" t="s">
        <v>242</v>
      </c>
    </row>
    <row r="15" spans="2:13" s="103" customFormat="1" ht="32.25" customHeight="1">
      <c r="B15" s="102">
        <v>869044</v>
      </c>
      <c r="C15" s="96" t="s">
        <v>245</v>
      </c>
      <c r="D15" s="97"/>
      <c r="E15" s="98">
        <v>1</v>
      </c>
      <c r="F15" s="99"/>
      <c r="G15" s="97"/>
      <c r="H15" s="98"/>
      <c r="I15" s="99"/>
      <c r="J15" s="97">
        <f t="shared" si="0"/>
        <v>0</v>
      </c>
      <c r="K15" s="98">
        <f t="shared" si="0"/>
        <v>1</v>
      </c>
      <c r="L15" s="99">
        <f t="shared" si="0"/>
        <v>0</v>
      </c>
      <c r="M15" s="100">
        <f t="shared" si="1"/>
        <v>1</v>
      </c>
    </row>
    <row r="16" spans="2:13" s="103" customFormat="1" ht="32.25" customHeight="1">
      <c r="B16" s="95">
        <v>889928</v>
      </c>
      <c r="C16" s="529" t="s">
        <v>235</v>
      </c>
      <c r="D16" s="97"/>
      <c r="E16" s="98">
        <v>1</v>
      </c>
      <c r="F16" s="99"/>
      <c r="G16" s="97"/>
      <c r="H16" s="98"/>
      <c r="I16" s="99"/>
      <c r="J16" s="97">
        <f t="shared" si="0"/>
        <v>0</v>
      </c>
      <c r="K16" s="98">
        <f t="shared" si="0"/>
        <v>1</v>
      </c>
      <c r="L16" s="99">
        <f t="shared" si="0"/>
        <v>0</v>
      </c>
      <c r="M16" s="100">
        <f t="shared" si="1"/>
        <v>1</v>
      </c>
    </row>
    <row r="17" spans="2:13" s="103" customFormat="1" ht="32.25" customHeight="1">
      <c r="B17" s="95">
        <v>890442</v>
      </c>
      <c r="C17" s="531" t="s">
        <v>433</v>
      </c>
      <c r="D17" s="97"/>
      <c r="E17" s="98"/>
      <c r="F17" s="99"/>
      <c r="G17" s="97"/>
      <c r="H17" s="98"/>
      <c r="I17" s="99">
        <v>14</v>
      </c>
      <c r="J17" s="97">
        <f t="shared" si="0"/>
        <v>0</v>
      </c>
      <c r="K17" s="98">
        <f t="shared" si="0"/>
        <v>0</v>
      </c>
      <c r="L17" s="99">
        <f t="shared" si="0"/>
        <v>14</v>
      </c>
      <c r="M17" s="100">
        <f t="shared" si="1"/>
        <v>14</v>
      </c>
    </row>
    <row r="18" spans="2:13" s="103" customFormat="1" ht="32.25" customHeight="1">
      <c r="B18" s="95">
        <v>910123</v>
      </c>
      <c r="C18" s="242" t="s">
        <v>237</v>
      </c>
      <c r="D18" s="97"/>
      <c r="E18" s="98">
        <v>1</v>
      </c>
      <c r="F18" s="99"/>
      <c r="G18" s="97"/>
      <c r="H18" s="98"/>
      <c r="I18" s="99"/>
      <c r="J18" s="97">
        <f t="shared" si="0"/>
        <v>0</v>
      </c>
      <c r="K18" s="98">
        <f t="shared" si="0"/>
        <v>1</v>
      </c>
      <c r="L18" s="99">
        <f t="shared" si="0"/>
        <v>0</v>
      </c>
      <c r="M18" s="100">
        <f t="shared" si="1"/>
        <v>1</v>
      </c>
    </row>
    <row r="19" spans="2:16" s="103" customFormat="1" ht="32.25" customHeight="1">
      <c r="B19" s="95">
        <v>910501</v>
      </c>
      <c r="C19" s="96" t="s">
        <v>238</v>
      </c>
      <c r="D19" s="97"/>
      <c r="E19" s="98">
        <v>1</v>
      </c>
      <c r="F19" s="99"/>
      <c r="G19" s="97"/>
      <c r="H19" s="98">
        <v>1</v>
      </c>
      <c r="I19" s="99"/>
      <c r="J19" s="97">
        <f t="shared" si="0"/>
        <v>0</v>
      </c>
      <c r="K19" s="98">
        <f t="shared" si="0"/>
        <v>2</v>
      </c>
      <c r="L19" s="99">
        <f t="shared" si="0"/>
        <v>0</v>
      </c>
      <c r="M19" s="100">
        <f t="shared" si="1"/>
        <v>2</v>
      </c>
      <c r="P19" s="103" t="s">
        <v>241</v>
      </c>
    </row>
    <row r="20" spans="2:13" s="103" customFormat="1" ht="32.25" customHeight="1">
      <c r="B20" s="95">
        <v>931102</v>
      </c>
      <c r="C20" s="96" t="s">
        <v>246</v>
      </c>
      <c r="D20" s="97"/>
      <c r="E20" s="98">
        <v>1</v>
      </c>
      <c r="F20" s="99"/>
      <c r="G20" s="97"/>
      <c r="H20" s="98"/>
      <c r="I20" s="99"/>
      <c r="J20" s="97">
        <f t="shared" si="0"/>
        <v>0</v>
      </c>
      <c r="K20" s="98">
        <f t="shared" si="0"/>
        <v>1</v>
      </c>
      <c r="L20" s="99">
        <f t="shared" si="0"/>
        <v>0</v>
      </c>
      <c r="M20" s="100">
        <f t="shared" si="1"/>
        <v>1</v>
      </c>
    </row>
    <row r="21" spans="2:16" s="101" customFormat="1" ht="32.25" customHeight="1">
      <c r="B21" s="95">
        <v>960302</v>
      </c>
      <c r="C21" s="96" t="s">
        <v>216</v>
      </c>
      <c r="D21" s="97"/>
      <c r="E21" s="98"/>
      <c r="F21" s="99"/>
      <c r="G21" s="97"/>
      <c r="H21" s="98">
        <v>0</v>
      </c>
      <c r="I21" s="99"/>
      <c r="J21" s="97">
        <f>D21+G21</f>
        <v>0</v>
      </c>
      <c r="K21" s="98">
        <f>E21+H21</f>
        <v>0</v>
      </c>
      <c r="L21" s="99">
        <f>F21+I21</f>
        <v>0</v>
      </c>
      <c r="M21" s="100">
        <f>J21+K21+L21</f>
        <v>0</v>
      </c>
      <c r="P21" s="240" t="s">
        <v>243</v>
      </c>
    </row>
    <row r="22" spans="2:13" s="103" customFormat="1" ht="32.25" customHeight="1" thickBot="1">
      <c r="B22" s="619" t="s">
        <v>94</v>
      </c>
      <c r="C22" s="619"/>
      <c r="D22" s="104">
        <f>SUM(D11:D20)</f>
        <v>0</v>
      </c>
      <c r="E22" s="105">
        <f>SUM(E11:E20)</f>
        <v>15</v>
      </c>
      <c r="F22" s="106">
        <f>SUM(F11:F20)</f>
        <v>0</v>
      </c>
      <c r="G22" s="104">
        <f>SUM(G11:G20)</f>
        <v>0</v>
      </c>
      <c r="H22" s="105">
        <f aca="true" t="shared" si="2" ref="H22:M22">SUM(H11:H21)</f>
        <v>3</v>
      </c>
      <c r="I22" s="105">
        <f t="shared" si="2"/>
        <v>14</v>
      </c>
      <c r="J22" s="104">
        <f t="shared" si="2"/>
        <v>0</v>
      </c>
      <c r="K22" s="105">
        <f t="shared" si="2"/>
        <v>18</v>
      </c>
      <c r="L22" s="106">
        <f t="shared" si="2"/>
        <v>14</v>
      </c>
      <c r="M22" s="107">
        <f t="shared" si="2"/>
        <v>32</v>
      </c>
    </row>
    <row r="23" spans="4:13" ht="15"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3:4" ht="21" customHeight="1">
      <c r="C24" s="109"/>
      <c r="D24" s="110"/>
    </row>
    <row r="25" ht="15">
      <c r="C25" s="256"/>
    </row>
    <row r="26" spans="3:4" ht="21" customHeight="1">
      <c r="C26" s="109"/>
      <c r="D26" s="110"/>
    </row>
  </sheetData>
  <mergeCells count="11">
    <mergeCell ref="M9:M10"/>
    <mergeCell ref="B1:C1"/>
    <mergeCell ref="B5:M5"/>
    <mergeCell ref="B6:M6"/>
    <mergeCell ref="B22:C22"/>
    <mergeCell ref="B7:M7"/>
    <mergeCell ref="B8:M8"/>
    <mergeCell ref="B9:C9"/>
    <mergeCell ref="D9:F9"/>
    <mergeCell ref="G9:I9"/>
    <mergeCell ref="J9:L9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3" sqref="A3"/>
    </sheetView>
  </sheetViews>
  <sheetFormatPr defaultColWidth="9.00390625" defaultRowHeight="12.75"/>
  <cols>
    <col min="1" max="1" width="46.00390625" style="0" customWidth="1"/>
    <col min="3" max="3" width="11.75390625" style="0" customWidth="1"/>
    <col min="4" max="6" width="11.625" style="0" customWidth="1"/>
    <col min="7" max="7" width="14.375" style="0" customWidth="1"/>
  </cols>
  <sheetData>
    <row r="2" ht="14.25">
      <c r="A2" s="117" t="s">
        <v>573</v>
      </c>
    </row>
    <row r="5" spans="1:8" ht="12.75" customHeight="1">
      <c r="A5" s="572" t="s">
        <v>537</v>
      </c>
      <c r="B5" s="552"/>
      <c r="C5" s="552"/>
      <c r="D5" s="552"/>
      <c r="E5" s="552"/>
      <c r="F5" s="552"/>
      <c r="G5" s="552"/>
      <c r="H5" s="552"/>
    </row>
    <row r="6" spans="1:8" ht="12.75">
      <c r="A6" s="552"/>
      <c r="B6" s="552"/>
      <c r="C6" s="552"/>
      <c r="D6" s="552"/>
      <c r="E6" s="552"/>
      <c r="F6" s="552"/>
      <c r="G6" s="552"/>
      <c r="H6" s="552"/>
    </row>
    <row r="9" ht="13.5" thickBot="1">
      <c r="G9" s="458" t="s">
        <v>556</v>
      </c>
    </row>
    <row r="10" spans="1:7" ht="12.75">
      <c r="A10" s="621" t="s">
        <v>440</v>
      </c>
      <c r="B10" s="624" t="s">
        <v>265</v>
      </c>
      <c r="C10" s="627" t="s">
        <v>438</v>
      </c>
      <c r="D10" s="627"/>
      <c r="E10" s="627"/>
      <c r="F10" s="627"/>
      <c r="G10" s="630" t="s">
        <v>557</v>
      </c>
    </row>
    <row r="11" spans="1:7" ht="12.75">
      <c r="A11" s="622"/>
      <c r="B11" s="625"/>
      <c r="C11" s="628"/>
      <c r="D11" s="628"/>
      <c r="E11" s="628"/>
      <c r="F11" s="628"/>
      <c r="G11" s="631"/>
    </row>
    <row r="12" spans="1:7" ht="12.75">
      <c r="A12" s="622"/>
      <c r="B12" s="625"/>
      <c r="C12" s="629"/>
      <c r="D12" s="629"/>
      <c r="E12" s="629"/>
      <c r="F12" s="629"/>
      <c r="G12" s="631"/>
    </row>
    <row r="13" spans="1:7" ht="12.75">
      <c r="A13" s="622"/>
      <c r="B13" s="625"/>
      <c r="C13" s="633" t="s">
        <v>370</v>
      </c>
      <c r="D13" s="633" t="s">
        <v>435</v>
      </c>
      <c r="E13" s="633" t="s">
        <v>436</v>
      </c>
      <c r="F13" s="633" t="s">
        <v>437</v>
      </c>
      <c r="G13" s="631"/>
    </row>
    <row r="14" spans="1:7" ht="13.5" thickBot="1">
      <c r="A14" s="623"/>
      <c r="B14" s="626"/>
      <c r="C14" s="634"/>
      <c r="D14" s="634"/>
      <c r="E14" s="634"/>
      <c r="F14" s="634"/>
      <c r="G14" s="632"/>
    </row>
    <row r="15" spans="1:7" ht="12.75">
      <c r="A15" s="442">
        <v>1</v>
      </c>
      <c r="B15" s="461">
        <v>2</v>
      </c>
      <c r="C15" s="484">
        <v>3</v>
      </c>
      <c r="D15" s="461">
        <v>4</v>
      </c>
      <c r="E15" s="461">
        <v>5</v>
      </c>
      <c r="F15" s="461">
        <v>6</v>
      </c>
      <c r="G15" s="462">
        <v>7</v>
      </c>
    </row>
    <row r="16" spans="1:7" ht="19.5" customHeight="1">
      <c r="A16" s="463" t="s">
        <v>18</v>
      </c>
      <c r="B16" s="229">
        <v>1</v>
      </c>
      <c r="C16" s="485">
        <v>45500</v>
      </c>
      <c r="D16" s="487">
        <v>46000</v>
      </c>
      <c r="E16" s="485">
        <v>45000</v>
      </c>
      <c r="F16" s="485">
        <v>46000</v>
      </c>
      <c r="G16" s="481">
        <f>C16+D16+E16+F16</f>
        <v>182500</v>
      </c>
    </row>
    <row r="17" spans="1:7" ht="19.5" customHeight="1">
      <c r="A17" s="463" t="s">
        <v>441</v>
      </c>
      <c r="B17" s="229">
        <v>2</v>
      </c>
      <c r="C17" s="485"/>
      <c r="D17" s="486"/>
      <c r="E17" s="482"/>
      <c r="F17" s="482"/>
      <c r="G17" s="481">
        <f aca="true" t="shared" si="0" ref="G17:G22">C17+D17+E17+F17</f>
        <v>0</v>
      </c>
    </row>
    <row r="18" spans="1:7" ht="19.5" customHeight="1">
      <c r="A18" s="463" t="s">
        <v>442</v>
      </c>
      <c r="B18" s="229">
        <v>3</v>
      </c>
      <c r="C18" s="485">
        <v>510</v>
      </c>
      <c r="D18" s="486">
        <v>500</v>
      </c>
      <c r="E18" s="482">
        <v>500</v>
      </c>
      <c r="F18" s="482">
        <v>500</v>
      </c>
      <c r="G18" s="481">
        <f t="shared" si="0"/>
        <v>2010</v>
      </c>
    </row>
    <row r="19" spans="1:7" ht="36">
      <c r="A19" s="464" t="s">
        <v>443</v>
      </c>
      <c r="B19" s="229">
        <v>4</v>
      </c>
      <c r="C19" s="228"/>
      <c r="D19" s="228"/>
      <c r="E19" s="228"/>
      <c r="F19" s="228"/>
      <c r="G19" s="481">
        <f t="shared" si="0"/>
        <v>0</v>
      </c>
    </row>
    <row r="20" spans="1:7" ht="19.5" customHeight="1">
      <c r="A20" s="463" t="s">
        <v>444</v>
      </c>
      <c r="B20" s="229">
        <v>5</v>
      </c>
      <c r="C20" s="228"/>
      <c r="D20" s="228"/>
      <c r="E20" s="228"/>
      <c r="F20" s="228"/>
      <c r="G20" s="481">
        <f t="shared" si="0"/>
        <v>0</v>
      </c>
    </row>
    <row r="21" spans="1:7" ht="24">
      <c r="A21" s="464" t="s">
        <v>445</v>
      </c>
      <c r="B21" s="229">
        <v>6</v>
      </c>
      <c r="C21" s="228"/>
      <c r="D21" s="228"/>
      <c r="E21" s="228"/>
      <c r="F21" s="228"/>
      <c r="G21" s="481">
        <f t="shared" si="0"/>
        <v>0</v>
      </c>
    </row>
    <row r="22" spans="1:7" ht="19.5" customHeight="1">
      <c r="A22" s="464" t="s">
        <v>446</v>
      </c>
      <c r="B22" s="229">
        <v>7</v>
      </c>
      <c r="C22" s="228"/>
      <c r="D22" s="228"/>
      <c r="E22" s="228"/>
      <c r="F22" s="228"/>
      <c r="G22" s="481">
        <f t="shared" si="0"/>
        <v>0</v>
      </c>
    </row>
    <row r="23" spans="1:7" s="241" customFormat="1" ht="19.5" customHeight="1">
      <c r="A23" s="465" t="s">
        <v>447</v>
      </c>
      <c r="B23" s="459">
        <v>8</v>
      </c>
      <c r="C23" s="480">
        <f>SUM(C16:C22)</f>
        <v>46010</v>
      </c>
      <c r="D23" s="480">
        <f>SUM(D16:D22)</f>
        <v>46500</v>
      </c>
      <c r="E23" s="480">
        <f>SUM(E16:E22)</f>
        <v>45500</v>
      </c>
      <c r="F23" s="480">
        <f>SUM(F16:F22)</f>
        <v>46500</v>
      </c>
      <c r="G23" s="481">
        <f>SUM(G16:G22)</f>
        <v>184510</v>
      </c>
    </row>
    <row r="24" spans="1:7" s="241" customFormat="1" ht="19.5" customHeight="1">
      <c r="A24" s="465" t="s">
        <v>448</v>
      </c>
      <c r="B24" s="459">
        <v>9</v>
      </c>
      <c r="C24" s="480">
        <f>C23/2</f>
        <v>23005</v>
      </c>
      <c r="D24" s="480">
        <f>D23/2</f>
        <v>23250</v>
      </c>
      <c r="E24" s="480">
        <f>E23/2</f>
        <v>22750</v>
      </c>
      <c r="F24" s="480">
        <f>F23/2</f>
        <v>23250</v>
      </c>
      <c r="G24" s="481">
        <f>G23/2</f>
        <v>92255</v>
      </c>
    </row>
    <row r="25" spans="1:7" s="241" customFormat="1" ht="25.5">
      <c r="A25" s="466" t="s">
        <v>449</v>
      </c>
      <c r="B25" s="459">
        <v>10</v>
      </c>
      <c r="C25" s="477">
        <f>SUM(C26:C32)</f>
        <v>0</v>
      </c>
      <c r="D25" s="477">
        <f>SUM(D26:D32)</f>
        <v>0</v>
      </c>
      <c r="E25" s="477">
        <f>SUM(E26:E32)</f>
        <v>0</v>
      </c>
      <c r="F25" s="477">
        <f>SUM(F26:F32)</f>
        <v>0</v>
      </c>
      <c r="G25" s="478">
        <f>SUM(G26:G32)</f>
        <v>0</v>
      </c>
    </row>
    <row r="26" spans="1:7" ht="19.5" customHeight="1">
      <c r="A26" s="467" t="s">
        <v>450</v>
      </c>
      <c r="B26" s="468">
        <v>11</v>
      </c>
      <c r="C26" s="482"/>
      <c r="D26" s="482"/>
      <c r="E26" s="482"/>
      <c r="F26" s="482"/>
      <c r="G26" s="483"/>
    </row>
    <row r="27" spans="1:7" ht="19.5" customHeight="1">
      <c r="A27" s="467" t="s">
        <v>451</v>
      </c>
      <c r="B27" s="468">
        <v>12</v>
      </c>
      <c r="C27" s="482"/>
      <c r="D27" s="482"/>
      <c r="E27" s="482"/>
      <c r="F27" s="482"/>
      <c r="G27" s="483"/>
    </row>
    <row r="28" spans="1:7" ht="19.5" customHeight="1">
      <c r="A28" s="467" t="s">
        <v>452</v>
      </c>
      <c r="B28" s="468">
        <v>13</v>
      </c>
      <c r="C28" s="482"/>
      <c r="D28" s="482"/>
      <c r="E28" s="482"/>
      <c r="F28" s="482"/>
      <c r="G28" s="483"/>
    </row>
    <row r="29" spans="1:7" ht="19.5" customHeight="1">
      <c r="A29" s="467" t="s">
        <v>453</v>
      </c>
      <c r="B29" s="468">
        <v>14</v>
      </c>
      <c r="C29" s="482"/>
      <c r="D29" s="482"/>
      <c r="E29" s="482"/>
      <c r="F29" s="482"/>
      <c r="G29" s="483"/>
    </row>
    <row r="30" spans="1:7" ht="19.5" customHeight="1">
      <c r="A30" s="467" t="s">
        <v>454</v>
      </c>
      <c r="B30" s="468">
        <v>15</v>
      </c>
      <c r="C30" s="482"/>
      <c r="D30" s="482"/>
      <c r="E30" s="482"/>
      <c r="F30" s="482"/>
      <c r="G30" s="483"/>
    </row>
    <row r="31" spans="1:7" ht="19.5" customHeight="1">
      <c r="A31" s="467" t="s">
        <v>455</v>
      </c>
      <c r="B31" s="468">
        <v>16</v>
      </c>
      <c r="C31" s="482"/>
      <c r="D31" s="482"/>
      <c r="E31" s="482"/>
      <c r="F31" s="482"/>
      <c r="G31" s="483"/>
    </row>
    <row r="32" spans="1:7" ht="19.5" customHeight="1">
      <c r="A32" s="467" t="s">
        <v>456</v>
      </c>
      <c r="B32" s="468">
        <v>17</v>
      </c>
      <c r="C32" s="482"/>
      <c r="D32" s="482"/>
      <c r="E32" s="482"/>
      <c r="F32" s="482"/>
      <c r="G32" s="483"/>
    </row>
    <row r="33" spans="1:7" s="241" customFormat="1" ht="38.25">
      <c r="A33" s="466" t="s">
        <v>457</v>
      </c>
      <c r="B33" s="459">
        <v>18</v>
      </c>
      <c r="C33" s="477">
        <f>SUM(C34:C40)</f>
        <v>0</v>
      </c>
      <c r="D33" s="477">
        <f>SUM(D34:D40)</f>
        <v>0</v>
      </c>
      <c r="E33" s="477">
        <f>SUM(E34:E40)</f>
        <v>0</v>
      </c>
      <c r="F33" s="477">
        <f>SUM(F34:F40)</f>
        <v>0</v>
      </c>
      <c r="G33" s="478">
        <f>SUM(G34:G40)</f>
        <v>0</v>
      </c>
    </row>
    <row r="34" spans="1:7" ht="19.5" customHeight="1">
      <c r="A34" s="467" t="s">
        <v>450</v>
      </c>
      <c r="B34" s="468">
        <v>19</v>
      </c>
      <c r="C34" s="228"/>
      <c r="D34" s="228"/>
      <c r="E34" s="228"/>
      <c r="F34" s="228"/>
      <c r="G34" s="447"/>
    </row>
    <row r="35" spans="1:7" ht="19.5" customHeight="1">
      <c r="A35" s="467" t="s">
        <v>451</v>
      </c>
      <c r="B35" s="468">
        <v>20</v>
      </c>
      <c r="C35" s="228"/>
      <c r="D35" s="228"/>
      <c r="E35" s="228"/>
      <c r="F35" s="228"/>
      <c r="G35" s="447"/>
    </row>
    <row r="36" spans="1:7" ht="19.5" customHeight="1">
      <c r="A36" s="467" t="s">
        <v>452</v>
      </c>
      <c r="B36" s="468">
        <v>21</v>
      </c>
      <c r="C36" s="228"/>
      <c r="D36" s="228"/>
      <c r="E36" s="228"/>
      <c r="F36" s="228"/>
      <c r="G36" s="447"/>
    </row>
    <row r="37" spans="1:7" ht="19.5" customHeight="1">
      <c r="A37" s="467" t="s">
        <v>453</v>
      </c>
      <c r="B37" s="468">
        <v>22</v>
      </c>
      <c r="C37" s="228"/>
      <c r="D37" s="228"/>
      <c r="E37" s="228"/>
      <c r="F37" s="228"/>
      <c r="G37" s="447"/>
    </row>
    <row r="38" spans="1:7" ht="19.5" customHeight="1">
      <c r="A38" s="467" t="s">
        <v>454</v>
      </c>
      <c r="B38" s="468">
        <v>23</v>
      </c>
      <c r="C38" s="228"/>
      <c r="D38" s="228"/>
      <c r="E38" s="228"/>
      <c r="F38" s="228"/>
      <c r="G38" s="447"/>
    </row>
    <row r="39" spans="1:7" ht="19.5" customHeight="1">
      <c r="A39" s="467" t="s">
        <v>455</v>
      </c>
      <c r="B39" s="468">
        <v>24</v>
      </c>
      <c r="C39" s="228"/>
      <c r="D39" s="228"/>
      <c r="E39" s="228"/>
      <c r="F39" s="228"/>
      <c r="G39" s="447"/>
    </row>
    <row r="40" spans="1:7" ht="19.5" customHeight="1">
      <c r="A40" s="467" t="s">
        <v>456</v>
      </c>
      <c r="B40" s="468">
        <v>25</v>
      </c>
      <c r="C40" s="228"/>
      <c r="D40" s="228"/>
      <c r="E40" s="228"/>
      <c r="F40" s="228"/>
      <c r="G40" s="447"/>
    </row>
    <row r="41" spans="1:7" ht="19.5" customHeight="1">
      <c r="A41" s="466" t="s">
        <v>554</v>
      </c>
      <c r="B41" s="459">
        <v>26</v>
      </c>
      <c r="C41" s="477">
        <f>C25+C33</f>
        <v>0</v>
      </c>
      <c r="D41" s="477">
        <f>D25+D33</f>
        <v>0</v>
      </c>
      <c r="E41" s="477">
        <f>E25+E33</f>
        <v>0</v>
      </c>
      <c r="F41" s="477">
        <f>F25+F33</f>
        <v>0</v>
      </c>
      <c r="G41" s="478">
        <f>G25+G33</f>
        <v>0</v>
      </c>
    </row>
    <row r="42" spans="1:7" ht="38.25" customHeight="1" thickBot="1">
      <c r="A42" s="469" t="s">
        <v>555</v>
      </c>
      <c r="B42" s="460">
        <v>27</v>
      </c>
      <c r="C42" s="479">
        <f>C24-C41</f>
        <v>23005</v>
      </c>
      <c r="D42" s="479">
        <f>D24-D41</f>
        <v>23250</v>
      </c>
      <c r="E42" s="479">
        <f>E24-E41</f>
        <v>22750</v>
      </c>
      <c r="F42" s="479">
        <f>F24-F41</f>
        <v>23250</v>
      </c>
      <c r="G42" s="476">
        <f>G24-G41</f>
        <v>92255</v>
      </c>
    </row>
  </sheetData>
  <mergeCells count="9">
    <mergeCell ref="A5:H6"/>
    <mergeCell ref="A10:A14"/>
    <mergeCell ref="B10:B14"/>
    <mergeCell ref="C10:F12"/>
    <mergeCell ref="G10:G14"/>
    <mergeCell ref="C13:C14"/>
    <mergeCell ref="D13:D14"/>
    <mergeCell ref="E13:E14"/>
    <mergeCell ref="F13:F1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24"/>
  <sheetViews>
    <sheetView workbookViewId="0" topLeftCell="A1">
      <selection activeCell="B3" sqref="B3"/>
    </sheetView>
  </sheetViews>
  <sheetFormatPr defaultColWidth="9.00390625" defaultRowHeight="12.75"/>
  <cols>
    <col min="1" max="7" width="9.125" style="286" customWidth="1"/>
    <col min="8" max="8" width="16.75390625" style="286" customWidth="1"/>
    <col min="9" max="16384" width="9.125" style="286" customWidth="1"/>
  </cols>
  <sheetData>
    <row r="2" spans="2:8" ht="14.25">
      <c r="B2" s="582" t="s">
        <v>579</v>
      </c>
      <c r="C2" s="582"/>
      <c r="D2" s="552"/>
      <c r="E2" s="552"/>
      <c r="F2" s="552"/>
      <c r="G2" s="552"/>
      <c r="H2" s="552"/>
    </row>
    <row r="6" spans="2:10" s="29" customFormat="1" ht="35.25" customHeight="1">
      <c r="B6" s="647" t="s">
        <v>575</v>
      </c>
      <c r="C6" s="647"/>
      <c r="D6" s="647"/>
      <c r="E6" s="647"/>
      <c r="F6" s="647"/>
      <c r="G6" s="647"/>
      <c r="H6" s="647"/>
      <c r="I6" s="428"/>
      <c r="J6" s="428"/>
    </row>
    <row r="7" spans="2:10" s="29" customFormat="1" ht="12.75">
      <c r="B7" s="11"/>
      <c r="C7" s="11"/>
      <c r="D7" s="11"/>
      <c r="E7" s="11"/>
      <c r="F7" s="11"/>
      <c r="G7" s="11"/>
      <c r="H7" s="11"/>
      <c r="I7" s="11"/>
      <c r="J7" s="11"/>
    </row>
    <row r="10" ht="13.5" thickBot="1"/>
    <row r="11" spans="2:8" s="144" customFormat="1" ht="15.75" thickBot="1">
      <c r="B11" s="287" t="s">
        <v>265</v>
      </c>
      <c r="C11" s="644" t="s">
        <v>113</v>
      </c>
      <c r="D11" s="645"/>
      <c r="E11" s="645"/>
      <c r="F11" s="645"/>
      <c r="G11" s="646"/>
      <c r="H11" s="288" t="s">
        <v>266</v>
      </c>
    </row>
    <row r="12" spans="2:8" s="144" customFormat="1" ht="14.25">
      <c r="B12" s="289" t="s">
        <v>6</v>
      </c>
      <c r="C12" s="641" t="s">
        <v>576</v>
      </c>
      <c r="D12" s="642"/>
      <c r="E12" s="642"/>
      <c r="F12" s="642"/>
      <c r="G12" s="643"/>
      <c r="H12" s="491">
        <v>50</v>
      </c>
    </row>
    <row r="13" spans="2:8" s="144" customFormat="1" ht="14.25">
      <c r="B13" s="289" t="s">
        <v>13</v>
      </c>
      <c r="C13" s="638" t="s">
        <v>267</v>
      </c>
      <c r="D13" s="639"/>
      <c r="E13" s="639"/>
      <c r="F13" s="639"/>
      <c r="G13" s="640"/>
      <c r="H13" s="491">
        <v>100</v>
      </c>
    </row>
    <row r="14" spans="2:8" s="144" customFormat="1" ht="14.25">
      <c r="B14" s="289" t="s">
        <v>52</v>
      </c>
      <c r="C14" s="638" t="s">
        <v>268</v>
      </c>
      <c r="D14" s="639"/>
      <c r="E14" s="639"/>
      <c r="F14" s="639"/>
      <c r="G14" s="640"/>
      <c r="H14" s="491">
        <v>160</v>
      </c>
    </row>
    <row r="15" spans="2:8" s="144" customFormat="1" ht="14.25">
      <c r="B15" s="289" t="s">
        <v>53</v>
      </c>
      <c r="C15" s="638" t="s">
        <v>269</v>
      </c>
      <c r="D15" s="639"/>
      <c r="E15" s="639"/>
      <c r="F15" s="639"/>
      <c r="G15" s="640"/>
      <c r="H15" s="491">
        <v>1600</v>
      </c>
    </row>
    <row r="16" spans="2:8" s="144" customFormat="1" ht="14.25">
      <c r="B16" s="289" t="s">
        <v>54</v>
      </c>
      <c r="C16" s="638" t="s">
        <v>270</v>
      </c>
      <c r="D16" s="639"/>
      <c r="E16" s="639"/>
      <c r="F16" s="639"/>
      <c r="G16" s="640"/>
      <c r="H16" s="491">
        <v>400</v>
      </c>
    </row>
    <row r="17" spans="2:8" s="144" customFormat="1" ht="14.25">
      <c r="B17" s="289" t="s">
        <v>55</v>
      </c>
      <c r="C17" s="638" t="s">
        <v>271</v>
      </c>
      <c r="D17" s="639"/>
      <c r="E17" s="639"/>
      <c r="F17" s="639"/>
      <c r="G17" s="640"/>
      <c r="H17" s="491">
        <v>120</v>
      </c>
    </row>
    <row r="18" spans="2:8" s="144" customFormat="1" ht="14.25">
      <c r="B18" s="289" t="s">
        <v>57</v>
      </c>
      <c r="C18" s="638" t="s">
        <v>272</v>
      </c>
      <c r="D18" s="639"/>
      <c r="E18" s="639"/>
      <c r="F18" s="639"/>
      <c r="G18" s="640"/>
      <c r="H18" s="491">
        <v>50</v>
      </c>
    </row>
    <row r="19" spans="2:8" s="144" customFormat="1" ht="14.25">
      <c r="B19" s="289" t="s">
        <v>59</v>
      </c>
      <c r="C19" s="638" t="s">
        <v>273</v>
      </c>
      <c r="D19" s="639"/>
      <c r="E19" s="639"/>
      <c r="F19" s="639"/>
      <c r="G19" s="640"/>
      <c r="H19" s="491">
        <v>30</v>
      </c>
    </row>
    <row r="20" spans="2:8" s="144" customFormat="1" ht="14.25">
      <c r="B20" s="289" t="s">
        <v>60</v>
      </c>
      <c r="C20" s="638" t="s">
        <v>274</v>
      </c>
      <c r="D20" s="639"/>
      <c r="E20" s="639"/>
      <c r="F20" s="639"/>
      <c r="G20" s="640"/>
      <c r="H20" s="492">
        <v>340</v>
      </c>
    </row>
    <row r="21" spans="2:8" s="144" customFormat="1" ht="14.25">
      <c r="B21" s="289" t="s">
        <v>62</v>
      </c>
      <c r="C21" s="638" t="s">
        <v>275</v>
      </c>
      <c r="D21" s="639"/>
      <c r="E21" s="639"/>
      <c r="F21" s="639"/>
      <c r="G21" s="640"/>
      <c r="H21" s="492">
        <v>40</v>
      </c>
    </row>
    <row r="22" spans="2:8" s="144" customFormat="1" ht="14.25">
      <c r="B22" s="289" t="s">
        <v>64</v>
      </c>
      <c r="C22" s="641" t="s">
        <v>371</v>
      </c>
      <c r="D22" s="642"/>
      <c r="E22" s="642"/>
      <c r="F22" s="642"/>
      <c r="G22" s="643"/>
      <c r="H22" s="492">
        <v>40</v>
      </c>
    </row>
    <row r="23" spans="2:8" s="144" customFormat="1" ht="15" thickBot="1">
      <c r="B23" s="289" t="s">
        <v>65</v>
      </c>
      <c r="C23" s="635" t="s">
        <v>577</v>
      </c>
      <c r="D23" s="636"/>
      <c r="E23" s="636"/>
      <c r="F23" s="636"/>
      <c r="G23" s="637"/>
      <c r="H23" s="492">
        <v>50</v>
      </c>
    </row>
    <row r="24" spans="2:8" s="144" customFormat="1" ht="15.75" thickBot="1">
      <c r="B24" s="290"/>
      <c r="C24" s="287" t="s">
        <v>94</v>
      </c>
      <c r="D24" s="291"/>
      <c r="E24" s="291"/>
      <c r="F24" s="291"/>
      <c r="G24" s="288"/>
      <c r="H24" s="493">
        <f>SUM(H12:H23)</f>
        <v>2980</v>
      </c>
    </row>
  </sheetData>
  <mergeCells count="15">
    <mergeCell ref="C16:G16"/>
    <mergeCell ref="C17:G17"/>
    <mergeCell ref="C18:G18"/>
    <mergeCell ref="C15:G15"/>
    <mergeCell ref="B2:H2"/>
    <mergeCell ref="C13:G13"/>
    <mergeCell ref="C14:G14"/>
    <mergeCell ref="C12:G12"/>
    <mergeCell ref="C11:G11"/>
    <mergeCell ref="B6:H6"/>
    <mergeCell ref="C23:G23"/>
    <mergeCell ref="C19:G19"/>
    <mergeCell ref="C20:G20"/>
    <mergeCell ref="C21:G21"/>
    <mergeCell ref="C22:G2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26"/>
  <sheetViews>
    <sheetView zoomScale="75" zoomScaleNormal="75" workbookViewId="0" topLeftCell="A1">
      <selection activeCell="J16" sqref="J16"/>
    </sheetView>
  </sheetViews>
  <sheetFormatPr defaultColWidth="9.00390625" defaultRowHeight="12.75"/>
  <cols>
    <col min="1" max="2" width="9.125" style="508" customWidth="1"/>
    <col min="3" max="3" width="13.25390625" style="508" customWidth="1"/>
    <col min="4" max="4" width="53.00390625" style="511" customWidth="1"/>
    <col min="5" max="5" width="11.625" style="508" customWidth="1"/>
    <col min="6" max="6" width="10.375" style="508" customWidth="1"/>
    <col min="7" max="7" width="8.125" style="508" customWidth="1"/>
    <col min="8" max="13" width="9.125" style="508" customWidth="1"/>
    <col min="14" max="14" width="12.25390625" style="508" customWidth="1"/>
    <col min="15" max="16" width="9.125" style="508" customWidth="1"/>
    <col min="17" max="17" width="0" style="508" hidden="1" customWidth="1"/>
    <col min="18" max="16384" width="9.125" style="508" customWidth="1"/>
  </cols>
  <sheetData>
    <row r="1" spans="3:256" ht="15">
      <c r="C1" s="582"/>
      <c r="D1" s="582"/>
      <c r="E1" s="34"/>
      <c r="F1" s="34"/>
      <c r="G1" s="509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ht="15">
      <c r="C2" s="510"/>
    </row>
    <row r="4" spans="3:14" ht="30" customHeight="1"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</row>
    <row r="5" spans="3:14" ht="15.75"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3:14" s="512" customFormat="1" ht="23.25" customHeight="1"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</row>
    <row r="7" spans="3:14" ht="32.25" customHeight="1"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</row>
    <row r="8" spans="3:14" s="514" customFormat="1" ht="32.25" customHeight="1">
      <c r="C8" s="648"/>
      <c r="D8" s="648"/>
      <c r="E8" s="604"/>
      <c r="F8" s="604"/>
      <c r="G8" s="604"/>
      <c r="H8" s="604"/>
      <c r="I8" s="604"/>
      <c r="J8" s="604"/>
      <c r="K8" s="604"/>
      <c r="L8" s="604"/>
      <c r="M8" s="604"/>
      <c r="N8" s="648"/>
    </row>
    <row r="9" spans="3:14" s="516" customFormat="1" ht="32.25" customHeight="1">
      <c r="C9" s="515"/>
      <c r="D9" s="515"/>
      <c r="E9" s="496"/>
      <c r="F9" s="514"/>
      <c r="G9" s="514"/>
      <c r="H9" s="496"/>
      <c r="I9" s="514"/>
      <c r="J9" s="514"/>
      <c r="K9" s="496"/>
      <c r="L9" s="514"/>
      <c r="M9" s="514"/>
      <c r="N9" s="648"/>
    </row>
    <row r="10" spans="1:14" s="518" customFormat="1" ht="32.25" customHeight="1">
      <c r="A10" s="517"/>
      <c r="C10" s="515"/>
      <c r="D10" s="519"/>
      <c r="E10" s="513"/>
      <c r="F10" s="514"/>
      <c r="G10" s="508"/>
      <c r="H10" s="513"/>
      <c r="I10" s="508"/>
      <c r="J10" s="508"/>
      <c r="K10" s="520"/>
      <c r="L10" s="520"/>
      <c r="M10" s="520"/>
      <c r="N10" s="521"/>
    </row>
    <row r="11" spans="3:17" s="520" customFormat="1" ht="32.25" customHeight="1">
      <c r="C11" s="515"/>
      <c r="D11" s="519"/>
      <c r="Q11" s="519"/>
    </row>
    <row r="12" spans="3:4" s="520" customFormat="1" ht="32.25" customHeight="1">
      <c r="C12" s="515"/>
      <c r="D12" s="519"/>
    </row>
    <row r="13" spans="3:17" s="520" customFormat="1" ht="32.25" customHeight="1">
      <c r="C13" s="515"/>
      <c r="D13" s="519"/>
      <c r="Q13" s="519"/>
    </row>
    <row r="14" spans="3:14" s="522" customFormat="1" ht="32.25" customHeight="1">
      <c r="C14" s="523"/>
      <c r="D14" s="519"/>
      <c r="E14" s="520"/>
      <c r="F14" s="520"/>
      <c r="G14" s="520"/>
      <c r="H14" s="520"/>
      <c r="I14" s="520"/>
      <c r="J14" s="520"/>
      <c r="K14" s="520"/>
      <c r="L14" s="520"/>
      <c r="M14" s="520"/>
      <c r="N14" s="520"/>
    </row>
    <row r="15" spans="3:14" s="522" customFormat="1" ht="32.25" customHeight="1">
      <c r="C15" s="515"/>
      <c r="D15" s="519"/>
      <c r="E15" s="520"/>
      <c r="F15" s="520"/>
      <c r="G15" s="520"/>
      <c r="H15" s="520"/>
      <c r="I15" s="520"/>
      <c r="J15" s="520"/>
      <c r="K15" s="520"/>
      <c r="L15" s="520"/>
      <c r="M15" s="520"/>
      <c r="N15" s="520"/>
    </row>
    <row r="16" spans="3:14" s="522" customFormat="1" ht="32.25" customHeight="1">
      <c r="C16" s="515"/>
      <c r="D16" s="519"/>
      <c r="E16" s="520"/>
      <c r="F16" s="520"/>
      <c r="G16" s="520"/>
      <c r="H16" s="520"/>
      <c r="I16" s="520"/>
      <c r="J16" s="528"/>
      <c r="K16" s="520"/>
      <c r="L16" s="520"/>
      <c r="M16" s="520"/>
      <c r="N16" s="520"/>
    </row>
    <row r="17" spans="3:14" s="522" customFormat="1" ht="32.25" customHeight="1">
      <c r="C17" s="515"/>
      <c r="D17" s="519"/>
      <c r="E17" s="520"/>
      <c r="F17" s="520"/>
      <c r="G17" s="520"/>
      <c r="H17" s="520"/>
      <c r="I17" s="520"/>
      <c r="J17" s="520"/>
      <c r="K17" s="520"/>
      <c r="L17" s="520"/>
      <c r="M17" s="520"/>
      <c r="N17" s="520"/>
    </row>
    <row r="18" spans="3:14" s="522" customFormat="1" ht="32.25" customHeight="1">
      <c r="C18" s="515"/>
      <c r="D18" s="519"/>
      <c r="E18" s="520"/>
      <c r="F18" s="520"/>
      <c r="G18" s="520"/>
      <c r="H18" s="520"/>
      <c r="I18" s="520"/>
      <c r="J18" s="520"/>
      <c r="K18" s="520"/>
      <c r="L18" s="520"/>
      <c r="M18" s="520"/>
      <c r="N18" s="520"/>
    </row>
    <row r="19" spans="3:14" s="522" customFormat="1" ht="32.25" customHeight="1">
      <c r="C19" s="515"/>
      <c r="D19" s="519"/>
      <c r="E19" s="520"/>
      <c r="F19" s="520"/>
      <c r="G19" s="520"/>
      <c r="H19" s="520"/>
      <c r="I19" s="520"/>
      <c r="J19" s="520"/>
      <c r="K19" s="520"/>
      <c r="L19" s="520"/>
      <c r="M19" s="520"/>
      <c r="N19" s="520"/>
    </row>
    <row r="20" spans="3:17" s="520" customFormat="1" ht="32.25" customHeight="1">
      <c r="C20" s="515"/>
      <c r="D20" s="519"/>
      <c r="Q20" s="519"/>
    </row>
    <row r="21" spans="3:14" s="522" customFormat="1" ht="32.25" customHeight="1">
      <c r="C21" s="648"/>
      <c r="D21" s="648"/>
      <c r="E21" s="520"/>
      <c r="F21" s="520"/>
      <c r="G21" s="520"/>
      <c r="H21" s="520"/>
      <c r="I21" s="520"/>
      <c r="J21" s="520"/>
      <c r="K21" s="520"/>
      <c r="L21" s="520"/>
      <c r="M21" s="520"/>
      <c r="N21" s="520"/>
    </row>
    <row r="22" spans="5:14" ht="15">
      <c r="E22" s="524"/>
      <c r="F22" s="524"/>
      <c r="G22" s="524"/>
      <c r="H22" s="524"/>
      <c r="I22" s="524"/>
      <c r="J22" s="524"/>
      <c r="K22" s="524"/>
      <c r="L22" s="524"/>
      <c r="M22" s="524"/>
      <c r="N22" s="524"/>
    </row>
    <row r="23" spans="4:5" ht="21" customHeight="1">
      <c r="D23" s="525"/>
      <c r="E23" s="526"/>
    </row>
    <row r="24" spans="4:5" ht="21" customHeight="1">
      <c r="D24" s="525"/>
      <c r="E24" s="526"/>
    </row>
    <row r="25" ht="15">
      <c r="D25" s="527"/>
    </row>
    <row r="26" spans="4:5" ht="21" customHeight="1">
      <c r="D26" s="525"/>
      <c r="E26" s="526"/>
    </row>
  </sheetData>
  <mergeCells count="11">
    <mergeCell ref="C21:D21"/>
    <mergeCell ref="C7:N7"/>
    <mergeCell ref="C8:D8"/>
    <mergeCell ref="E8:G8"/>
    <mergeCell ref="H8:J8"/>
    <mergeCell ref="K8:M8"/>
    <mergeCell ref="N8:N9"/>
    <mergeCell ref="C1:D1"/>
    <mergeCell ref="C4:N4"/>
    <mergeCell ref="C5:N5"/>
    <mergeCell ref="C6:N6"/>
  </mergeCells>
  <printOptions horizontalCentered="1"/>
  <pageMargins left="0.39375" right="0.31527777777777777" top="0.9840277777777778" bottom="0.9840277777777778" header="0.5118055555555556" footer="0.5118055555555556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6"/>
  <sheetViews>
    <sheetView zoomScale="80" zoomScaleNormal="80" workbookViewId="0" topLeftCell="A1">
      <selection activeCell="A1" sqref="A1:IV16384"/>
    </sheetView>
  </sheetViews>
  <sheetFormatPr defaultColWidth="9.00390625" defaultRowHeight="19.5" customHeight="1"/>
  <cols>
    <col min="1" max="1" width="9.125" style="144" customWidth="1"/>
    <col min="2" max="2" width="65.625" style="144" customWidth="1"/>
    <col min="3" max="3" width="11.00390625" style="144" customWidth="1"/>
    <col min="4" max="4" width="12.25390625" style="144" hidden="1" customWidth="1"/>
    <col min="5" max="5" width="11.125" style="144" hidden="1" customWidth="1"/>
    <col min="6" max="6" width="12.25390625" style="144" hidden="1" customWidth="1"/>
    <col min="7" max="7" width="11.125" style="144" hidden="1" customWidth="1"/>
    <col min="8" max="8" width="12.25390625" style="144" hidden="1" customWidth="1"/>
    <col min="9" max="9" width="11.125" style="144" customWidth="1"/>
    <col min="10" max="10" width="12.25390625" style="144" customWidth="1"/>
    <col min="11" max="11" width="11.125" style="144" customWidth="1"/>
    <col min="12" max="12" width="59.125" style="144" customWidth="1"/>
    <col min="13" max="13" width="12.25390625" style="144" customWidth="1"/>
    <col min="14" max="14" width="13.00390625" style="144" hidden="1" customWidth="1"/>
    <col min="15" max="15" width="12.625" style="144" hidden="1" customWidth="1"/>
    <col min="16" max="16" width="13.00390625" style="144" hidden="1" customWidth="1"/>
    <col min="17" max="17" width="12.625" style="144" hidden="1" customWidth="1"/>
    <col min="18" max="18" width="13.00390625" style="144" hidden="1" customWidth="1"/>
    <col min="19" max="19" width="12.625" style="144" customWidth="1"/>
    <col min="20" max="20" width="13.00390625" style="144" customWidth="1"/>
    <col min="21" max="21" width="12.625" style="144" customWidth="1"/>
    <col min="22" max="16384" width="9.125" style="144" customWidth="1"/>
  </cols>
  <sheetData>
    <row r="1" ht="19.5" customHeight="1">
      <c r="B1" s="117"/>
    </row>
    <row r="2" ht="19.5" customHeight="1">
      <c r="B2" s="117" t="s">
        <v>608</v>
      </c>
    </row>
    <row r="3" ht="19.5" customHeight="1">
      <c r="B3" s="117" t="s">
        <v>595</v>
      </c>
    </row>
    <row r="4" ht="19.5" customHeight="1">
      <c r="B4" s="117"/>
    </row>
    <row r="5" ht="19.5" customHeight="1">
      <c r="B5" s="117"/>
    </row>
    <row r="6" spans="2:17" ht="19.5" customHeight="1">
      <c r="B6" s="550" t="s">
        <v>531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2"/>
      <c r="O6" s="552"/>
      <c r="P6" s="552"/>
      <c r="Q6" s="552"/>
    </row>
    <row r="7" spans="2:17" s="145" customFormat="1" ht="19.5" customHeight="1">
      <c r="B7" s="563" t="s">
        <v>530</v>
      </c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4"/>
      <c r="O7" s="564"/>
      <c r="P7" s="564"/>
      <c r="Q7" s="564"/>
    </row>
    <row r="8" spans="2:17" ht="19.5" customHeight="1">
      <c r="B8" s="562" t="s">
        <v>80</v>
      </c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52"/>
      <c r="O8" s="552"/>
      <c r="P8" s="552"/>
      <c r="Q8" s="552"/>
    </row>
    <row r="9" spans="2:13" ht="19.5" customHeight="1" thickBot="1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2:21" s="150" customFormat="1" ht="19.5" customHeight="1" thickBot="1">
      <c r="B10" s="147" t="s">
        <v>81</v>
      </c>
      <c r="C10" s="148" t="s">
        <v>82</v>
      </c>
      <c r="D10" s="148" t="s">
        <v>187</v>
      </c>
      <c r="E10" s="148" t="s">
        <v>185</v>
      </c>
      <c r="F10" s="148" t="s">
        <v>423</v>
      </c>
      <c r="G10" s="148" t="s">
        <v>185</v>
      </c>
      <c r="H10" s="148" t="s">
        <v>426</v>
      </c>
      <c r="I10" s="148" t="s">
        <v>185</v>
      </c>
      <c r="J10" s="148" t="s">
        <v>610</v>
      </c>
      <c r="K10" s="148" t="s">
        <v>185</v>
      </c>
      <c r="L10" s="149" t="s">
        <v>83</v>
      </c>
      <c r="M10" s="148" t="s">
        <v>84</v>
      </c>
      <c r="N10" s="148" t="s">
        <v>187</v>
      </c>
      <c r="O10" s="148" t="s">
        <v>185</v>
      </c>
      <c r="P10" s="148" t="s">
        <v>423</v>
      </c>
      <c r="Q10" s="148" t="s">
        <v>185</v>
      </c>
      <c r="R10" s="148" t="s">
        <v>426</v>
      </c>
      <c r="S10" s="148" t="s">
        <v>185</v>
      </c>
      <c r="T10" s="148" t="s">
        <v>610</v>
      </c>
      <c r="U10" s="148" t="s">
        <v>185</v>
      </c>
    </row>
    <row r="11" spans="2:21" ht="19.5" customHeight="1">
      <c r="B11" s="151" t="s">
        <v>521</v>
      </c>
      <c r="C11" s="152">
        <v>57418</v>
      </c>
      <c r="D11" s="152"/>
      <c r="E11" s="152">
        <f aca="true" t="shared" si="0" ref="E11:E19">C11+D11</f>
        <v>57418</v>
      </c>
      <c r="F11" s="152"/>
      <c r="G11" s="152">
        <f aca="true" t="shared" si="1" ref="G11:G19">E11+F11</f>
        <v>57418</v>
      </c>
      <c r="H11" s="152">
        <v>-2989</v>
      </c>
      <c r="I11" s="152">
        <f aca="true" t="shared" si="2" ref="I11:I19">G11+H11</f>
        <v>54429</v>
      </c>
      <c r="J11" s="152">
        <v>2256</v>
      </c>
      <c r="K11" s="152">
        <f aca="true" t="shared" si="3" ref="K11:K19">I11+J11</f>
        <v>56685</v>
      </c>
      <c r="L11" s="153" t="s">
        <v>85</v>
      </c>
      <c r="M11" s="152">
        <v>58995</v>
      </c>
      <c r="N11" s="152">
        <v>2453</v>
      </c>
      <c r="O11" s="152">
        <f>M11+N11</f>
        <v>61448</v>
      </c>
      <c r="P11" s="152">
        <v>2577</v>
      </c>
      <c r="Q11" s="152">
        <f>O11+P11</f>
        <v>64025</v>
      </c>
      <c r="R11" s="152">
        <v>2712</v>
      </c>
      <c r="S11" s="152">
        <f>Q11+R11</f>
        <v>66737</v>
      </c>
      <c r="T11" s="152"/>
      <c r="U11" s="152">
        <f>S11+T11</f>
        <v>66737</v>
      </c>
    </row>
    <row r="12" spans="2:21" ht="19.5" customHeight="1">
      <c r="B12" s="154" t="s">
        <v>300</v>
      </c>
      <c r="C12" s="155">
        <v>110903</v>
      </c>
      <c r="D12" s="155"/>
      <c r="E12" s="152">
        <f t="shared" si="0"/>
        <v>110903</v>
      </c>
      <c r="F12" s="155"/>
      <c r="G12" s="152">
        <f t="shared" si="1"/>
        <v>110903</v>
      </c>
      <c r="H12" s="155">
        <v>8681</v>
      </c>
      <c r="I12" s="152">
        <f t="shared" si="2"/>
        <v>119584</v>
      </c>
      <c r="J12" s="155"/>
      <c r="K12" s="152">
        <f t="shared" si="3"/>
        <v>119584</v>
      </c>
      <c r="L12" s="156" t="s">
        <v>529</v>
      </c>
      <c r="M12" s="155">
        <v>17239</v>
      </c>
      <c r="N12" s="155">
        <v>554</v>
      </c>
      <c r="O12" s="152">
        <f aca="true" t="shared" si="4" ref="O12:O20">M12+N12</f>
        <v>17793</v>
      </c>
      <c r="P12" s="155">
        <v>460</v>
      </c>
      <c r="Q12" s="152">
        <f aca="true" t="shared" si="5" ref="Q12:Q20">O12+P12</f>
        <v>18253</v>
      </c>
      <c r="R12" s="155">
        <v>239</v>
      </c>
      <c r="S12" s="152">
        <f aca="true" t="shared" si="6" ref="S12:S20">Q12+R12</f>
        <v>18492</v>
      </c>
      <c r="T12" s="155"/>
      <c r="U12" s="152">
        <f aca="true" t="shared" si="7" ref="U12:U20">S12+T12</f>
        <v>18492</v>
      </c>
    </row>
    <row r="13" spans="2:21" ht="19.5" customHeight="1">
      <c r="B13" s="154" t="s">
        <v>522</v>
      </c>
      <c r="C13" s="155">
        <v>70</v>
      </c>
      <c r="D13" s="155"/>
      <c r="E13" s="152">
        <f t="shared" si="0"/>
        <v>70</v>
      </c>
      <c r="F13" s="155"/>
      <c r="G13" s="152">
        <f t="shared" si="1"/>
        <v>70</v>
      </c>
      <c r="H13" s="155">
        <v>46</v>
      </c>
      <c r="I13" s="152">
        <f t="shared" si="2"/>
        <v>116</v>
      </c>
      <c r="J13" s="155"/>
      <c r="K13" s="152">
        <f t="shared" si="3"/>
        <v>116</v>
      </c>
      <c r="L13" s="156" t="s">
        <v>406</v>
      </c>
      <c r="M13" s="155">
        <v>110325</v>
      </c>
      <c r="N13" s="155">
        <v>290</v>
      </c>
      <c r="O13" s="152">
        <f t="shared" si="4"/>
        <v>110615</v>
      </c>
      <c r="P13" s="155">
        <v>-450</v>
      </c>
      <c r="Q13" s="152">
        <f t="shared" si="5"/>
        <v>110165</v>
      </c>
      <c r="R13" s="155">
        <v>3803</v>
      </c>
      <c r="S13" s="152">
        <f t="shared" si="6"/>
        <v>113968</v>
      </c>
      <c r="T13" s="155"/>
      <c r="U13" s="152">
        <f t="shared" si="7"/>
        <v>113968</v>
      </c>
    </row>
    <row r="14" spans="2:21" ht="19.5" customHeight="1">
      <c r="B14" s="154" t="s">
        <v>523</v>
      </c>
      <c r="C14" s="157">
        <v>51802</v>
      </c>
      <c r="D14" s="157">
        <v>1950</v>
      </c>
      <c r="E14" s="152">
        <f t="shared" si="0"/>
        <v>53752</v>
      </c>
      <c r="F14" s="157">
        <v>350</v>
      </c>
      <c r="G14" s="152">
        <f t="shared" si="1"/>
        <v>54102</v>
      </c>
      <c r="H14" s="157">
        <v>1554</v>
      </c>
      <c r="I14" s="152">
        <f t="shared" si="2"/>
        <v>55656</v>
      </c>
      <c r="J14" s="157">
        <v>1068</v>
      </c>
      <c r="K14" s="152">
        <f t="shared" si="3"/>
        <v>56724</v>
      </c>
      <c r="L14" s="156" t="s">
        <v>407</v>
      </c>
      <c r="M14" s="155">
        <v>200</v>
      </c>
      <c r="N14" s="157"/>
      <c r="O14" s="152">
        <f t="shared" si="4"/>
        <v>200</v>
      </c>
      <c r="P14" s="157"/>
      <c r="Q14" s="152">
        <f t="shared" si="5"/>
        <v>200</v>
      </c>
      <c r="R14" s="157"/>
      <c r="S14" s="152">
        <f t="shared" si="6"/>
        <v>200</v>
      </c>
      <c r="T14" s="157"/>
      <c r="U14" s="152">
        <f t="shared" si="7"/>
        <v>200</v>
      </c>
    </row>
    <row r="15" spans="2:21" ht="19.5" customHeight="1">
      <c r="B15" s="154" t="s">
        <v>524</v>
      </c>
      <c r="C15" s="155">
        <v>13168</v>
      </c>
      <c r="D15" s="155">
        <v>1625</v>
      </c>
      <c r="E15" s="152">
        <f t="shared" si="0"/>
        <v>14793</v>
      </c>
      <c r="F15" s="155">
        <v>3385</v>
      </c>
      <c r="G15" s="152">
        <f t="shared" si="1"/>
        <v>18178</v>
      </c>
      <c r="H15" s="155">
        <v>7781</v>
      </c>
      <c r="I15" s="152">
        <f t="shared" si="2"/>
        <v>25959</v>
      </c>
      <c r="J15" s="155">
        <v>708</v>
      </c>
      <c r="K15" s="152">
        <f t="shared" si="3"/>
        <v>26667</v>
      </c>
      <c r="L15" s="156" t="s">
        <v>408</v>
      </c>
      <c r="M15" s="155">
        <v>44230</v>
      </c>
      <c r="N15" s="155"/>
      <c r="O15" s="152">
        <f t="shared" si="4"/>
        <v>44230</v>
      </c>
      <c r="P15" s="155"/>
      <c r="Q15" s="152">
        <f t="shared" si="5"/>
        <v>44230</v>
      </c>
      <c r="R15" s="155"/>
      <c r="S15" s="152">
        <f t="shared" si="6"/>
        <v>44230</v>
      </c>
      <c r="T15" s="155"/>
      <c r="U15" s="152">
        <f t="shared" si="7"/>
        <v>44230</v>
      </c>
    </row>
    <row r="16" spans="2:21" ht="19.5" customHeight="1">
      <c r="B16" s="154" t="s">
        <v>525</v>
      </c>
      <c r="C16" s="155"/>
      <c r="D16" s="155"/>
      <c r="E16" s="152">
        <f t="shared" si="0"/>
        <v>0</v>
      </c>
      <c r="F16" s="155"/>
      <c r="G16" s="152">
        <f t="shared" si="1"/>
        <v>0</v>
      </c>
      <c r="H16" s="155">
        <v>0</v>
      </c>
      <c r="I16" s="152">
        <f t="shared" si="2"/>
        <v>0</v>
      </c>
      <c r="J16" s="155">
        <v>0</v>
      </c>
      <c r="K16" s="152">
        <f t="shared" si="3"/>
        <v>0</v>
      </c>
      <c r="L16" s="156" t="s">
        <v>409</v>
      </c>
      <c r="M16" s="155">
        <v>2880</v>
      </c>
      <c r="N16" s="155"/>
      <c r="O16" s="152">
        <f t="shared" si="4"/>
        <v>2880</v>
      </c>
      <c r="P16" s="155"/>
      <c r="Q16" s="152">
        <f t="shared" si="5"/>
        <v>2880</v>
      </c>
      <c r="R16" s="155"/>
      <c r="S16" s="152">
        <f t="shared" si="6"/>
        <v>2880</v>
      </c>
      <c r="T16" s="155"/>
      <c r="U16" s="152">
        <f t="shared" si="7"/>
        <v>2880</v>
      </c>
    </row>
    <row r="17" spans="2:21" ht="19.5" customHeight="1">
      <c r="B17" s="324" t="s">
        <v>526</v>
      </c>
      <c r="C17" s="155">
        <v>32446</v>
      </c>
      <c r="D17" s="155"/>
      <c r="E17" s="155">
        <f t="shared" si="0"/>
        <v>32446</v>
      </c>
      <c r="F17" s="155">
        <v>21757</v>
      </c>
      <c r="G17" s="155">
        <f t="shared" si="1"/>
        <v>54203</v>
      </c>
      <c r="H17" s="155">
        <v>0</v>
      </c>
      <c r="I17" s="155">
        <f t="shared" si="2"/>
        <v>54203</v>
      </c>
      <c r="J17" s="155">
        <v>0</v>
      </c>
      <c r="K17" s="155">
        <f t="shared" si="3"/>
        <v>54203</v>
      </c>
      <c r="L17" s="154" t="s">
        <v>410</v>
      </c>
      <c r="M17" s="155">
        <v>26788</v>
      </c>
      <c r="N17" s="155">
        <v>278</v>
      </c>
      <c r="O17" s="152">
        <f t="shared" si="4"/>
        <v>27066</v>
      </c>
      <c r="P17" s="155">
        <v>1148</v>
      </c>
      <c r="Q17" s="152">
        <f t="shared" si="5"/>
        <v>28214</v>
      </c>
      <c r="R17" s="155">
        <v>2134</v>
      </c>
      <c r="S17" s="152">
        <f t="shared" si="6"/>
        <v>30348</v>
      </c>
      <c r="T17" s="155"/>
      <c r="U17" s="152">
        <f t="shared" si="7"/>
        <v>30348</v>
      </c>
    </row>
    <row r="18" spans="2:21" ht="19.5" customHeight="1">
      <c r="B18" s="324" t="s">
        <v>527</v>
      </c>
      <c r="C18" s="155">
        <v>0</v>
      </c>
      <c r="D18" s="155"/>
      <c r="E18" s="155">
        <f t="shared" si="0"/>
        <v>0</v>
      </c>
      <c r="F18" s="155"/>
      <c r="G18" s="155">
        <f t="shared" si="1"/>
        <v>0</v>
      </c>
      <c r="H18" s="155">
        <v>0</v>
      </c>
      <c r="I18" s="155">
        <f t="shared" si="2"/>
        <v>0</v>
      </c>
      <c r="J18" s="155">
        <v>0</v>
      </c>
      <c r="K18" s="155">
        <f t="shared" si="3"/>
        <v>0</v>
      </c>
      <c r="L18" s="154" t="s">
        <v>411</v>
      </c>
      <c r="M18" s="155">
        <v>150</v>
      </c>
      <c r="N18" s="155"/>
      <c r="O18" s="155">
        <f t="shared" si="4"/>
        <v>150</v>
      </c>
      <c r="P18" s="155"/>
      <c r="Q18" s="155">
        <f t="shared" si="5"/>
        <v>150</v>
      </c>
      <c r="R18" s="155"/>
      <c r="S18" s="155">
        <f t="shared" si="6"/>
        <v>150</v>
      </c>
      <c r="T18" s="155"/>
      <c r="U18" s="155">
        <f t="shared" si="7"/>
        <v>150</v>
      </c>
    </row>
    <row r="19" spans="2:21" ht="19.5" customHeight="1">
      <c r="B19" s="324" t="s">
        <v>528</v>
      </c>
      <c r="C19" s="155">
        <v>0</v>
      </c>
      <c r="D19" s="155"/>
      <c r="E19" s="155">
        <f t="shared" si="0"/>
        <v>0</v>
      </c>
      <c r="F19" s="155"/>
      <c r="G19" s="155">
        <f t="shared" si="1"/>
        <v>0</v>
      </c>
      <c r="H19" s="155">
        <v>0</v>
      </c>
      <c r="I19" s="155">
        <f t="shared" si="2"/>
        <v>0</v>
      </c>
      <c r="J19" s="155">
        <v>0</v>
      </c>
      <c r="K19" s="155">
        <f t="shared" si="3"/>
        <v>0</v>
      </c>
      <c r="L19" s="154" t="s">
        <v>413</v>
      </c>
      <c r="M19" s="155">
        <v>5000</v>
      </c>
      <c r="N19" s="155"/>
      <c r="O19" s="155">
        <f t="shared" si="4"/>
        <v>5000</v>
      </c>
      <c r="P19" s="155">
        <v>21757</v>
      </c>
      <c r="Q19" s="155">
        <f t="shared" si="5"/>
        <v>26757</v>
      </c>
      <c r="R19" s="155">
        <v>6185</v>
      </c>
      <c r="S19" s="155">
        <f t="shared" si="6"/>
        <v>32942</v>
      </c>
      <c r="T19" s="155">
        <v>4032</v>
      </c>
      <c r="U19" s="155">
        <f t="shared" si="7"/>
        <v>36974</v>
      </c>
    </row>
    <row r="20" spans="2:21" ht="19.5" customHeight="1" thickBot="1">
      <c r="B20" s="233"/>
      <c r="C20" s="234"/>
      <c r="D20" s="234"/>
      <c r="E20" s="234"/>
      <c r="F20" s="234"/>
      <c r="G20" s="234"/>
      <c r="H20" s="234"/>
      <c r="I20" s="234"/>
      <c r="J20" s="234"/>
      <c r="K20" s="234"/>
      <c r="L20" s="233" t="s">
        <v>412</v>
      </c>
      <c r="M20" s="234"/>
      <c r="N20" s="234"/>
      <c r="O20" s="234">
        <f t="shared" si="4"/>
        <v>0</v>
      </c>
      <c r="P20" s="234"/>
      <c r="Q20" s="234">
        <f t="shared" si="5"/>
        <v>0</v>
      </c>
      <c r="R20" s="234"/>
      <c r="S20" s="234">
        <f t="shared" si="6"/>
        <v>0</v>
      </c>
      <c r="T20" s="234"/>
      <c r="U20" s="234">
        <f t="shared" si="7"/>
        <v>0</v>
      </c>
    </row>
    <row r="21" spans="2:21" ht="19.5" customHeight="1" thickBot="1">
      <c r="B21" s="161" t="s">
        <v>86</v>
      </c>
      <c r="C21" s="162">
        <f aca="true" t="shared" si="8" ref="C21:I21">SUM(C11:C20)</f>
        <v>265807</v>
      </c>
      <c r="D21" s="162">
        <f t="shared" si="8"/>
        <v>3575</v>
      </c>
      <c r="E21" s="162">
        <f t="shared" si="8"/>
        <v>269382</v>
      </c>
      <c r="F21" s="162">
        <f t="shared" si="8"/>
        <v>25492</v>
      </c>
      <c r="G21" s="162">
        <f t="shared" si="8"/>
        <v>294874</v>
      </c>
      <c r="H21" s="162">
        <f t="shared" si="8"/>
        <v>15073</v>
      </c>
      <c r="I21" s="162">
        <f t="shared" si="8"/>
        <v>309947</v>
      </c>
      <c r="J21" s="162">
        <f>SUM(J11:J20)</f>
        <v>4032</v>
      </c>
      <c r="K21" s="162">
        <f>SUM(K11:K20)</f>
        <v>313979</v>
      </c>
      <c r="L21" s="163" t="s">
        <v>87</v>
      </c>
      <c r="M21" s="162">
        <f aca="true" t="shared" si="9" ref="M21:S21">SUM(M11:M20)</f>
        <v>265807</v>
      </c>
      <c r="N21" s="162">
        <f t="shared" si="9"/>
        <v>3575</v>
      </c>
      <c r="O21" s="162">
        <f t="shared" si="9"/>
        <v>269382</v>
      </c>
      <c r="P21" s="162">
        <f t="shared" si="9"/>
        <v>25492</v>
      </c>
      <c r="Q21" s="162">
        <f t="shared" si="9"/>
        <v>294874</v>
      </c>
      <c r="R21" s="162">
        <f t="shared" si="9"/>
        <v>15073</v>
      </c>
      <c r="S21" s="162">
        <f t="shared" si="9"/>
        <v>309947</v>
      </c>
      <c r="T21" s="162">
        <f>SUM(T11:T20)</f>
        <v>4032</v>
      </c>
      <c r="U21" s="162">
        <f>SUM(U11:U20)</f>
        <v>313979</v>
      </c>
    </row>
    <row r="22" spans="2:13" ht="19.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5"/>
    </row>
    <row r="23" spans="2:17" ht="19.5" customHeight="1">
      <c r="B23" s="561" t="s">
        <v>201</v>
      </c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52"/>
      <c r="O23" s="552"/>
      <c r="P23" s="552"/>
      <c r="Q23" s="552"/>
    </row>
    <row r="24" spans="2:13" ht="19.5" customHeight="1" thickBot="1">
      <c r="B24" s="248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7"/>
    </row>
    <row r="25" spans="2:21" ht="19.5" customHeight="1" thickBot="1">
      <c r="B25" s="161" t="s">
        <v>81</v>
      </c>
      <c r="C25" s="164" t="s">
        <v>84</v>
      </c>
      <c r="D25" s="148" t="s">
        <v>187</v>
      </c>
      <c r="E25" s="148" t="s">
        <v>185</v>
      </c>
      <c r="F25" s="148" t="s">
        <v>423</v>
      </c>
      <c r="G25" s="148" t="s">
        <v>185</v>
      </c>
      <c r="H25" s="148" t="s">
        <v>426</v>
      </c>
      <c r="I25" s="148" t="s">
        <v>185</v>
      </c>
      <c r="J25" s="148" t="s">
        <v>610</v>
      </c>
      <c r="K25" s="148" t="s">
        <v>185</v>
      </c>
      <c r="L25" s="163" t="s">
        <v>88</v>
      </c>
      <c r="M25" s="165" t="s">
        <v>84</v>
      </c>
      <c r="N25" s="148" t="s">
        <v>187</v>
      </c>
      <c r="O25" s="148" t="s">
        <v>185</v>
      </c>
      <c r="P25" s="148" t="s">
        <v>423</v>
      </c>
      <c r="Q25" s="148" t="s">
        <v>185</v>
      </c>
      <c r="R25" s="148" t="s">
        <v>426</v>
      </c>
      <c r="S25" s="148" t="s">
        <v>185</v>
      </c>
      <c r="T25" s="148" t="s">
        <v>610</v>
      </c>
      <c r="U25" s="148" t="s">
        <v>185</v>
      </c>
    </row>
    <row r="26" spans="2:21" ht="19.5" customHeight="1">
      <c r="B26" s="158" t="s">
        <v>301</v>
      </c>
      <c r="C26" s="155"/>
      <c r="D26" s="152"/>
      <c r="E26" s="152">
        <f>C26+D26</f>
        <v>0</v>
      </c>
      <c r="F26" s="152"/>
      <c r="G26" s="152">
        <f>E26+F26</f>
        <v>0</v>
      </c>
      <c r="H26" s="152"/>
      <c r="I26" s="152">
        <f>G26+H26</f>
        <v>0</v>
      </c>
      <c r="J26" s="152"/>
      <c r="K26" s="152">
        <f>I26+J26</f>
        <v>0</v>
      </c>
      <c r="L26" s="153" t="s">
        <v>306</v>
      </c>
      <c r="M26" s="152">
        <v>3678</v>
      </c>
      <c r="N26" s="152"/>
      <c r="O26" s="152">
        <f>M26+N26</f>
        <v>3678</v>
      </c>
      <c r="P26" s="152"/>
      <c r="Q26" s="152">
        <f>O26+P26</f>
        <v>3678</v>
      </c>
      <c r="R26" s="152">
        <v>2155</v>
      </c>
      <c r="S26" s="152">
        <f>Q26+R26</f>
        <v>5833</v>
      </c>
      <c r="T26" s="152"/>
      <c r="U26" s="152">
        <f>S26+T26</f>
        <v>5833</v>
      </c>
    </row>
    <row r="27" spans="2:21" ht="19.5" customHeight="1">
      <c r="B27" s="325" t="s">
        <v>302</v>
      </c>
      <c r="C27" s="155"/>
      <c r="D27" s="155"/>
      <c r="E27" s="152">
        <f aca="true" t="shared" si="10" ref="E27:E33">C27+D27</f>
        <v>0</v>
      </c>
      <c r="F27" s="155"/>
      <c r="G27" s="152">
        <f aca="true" t="shared" si="11" ref="G27:G33">E27+F27</f>
        <v>0</v>
      </c>
      <c r="H27" s="155"/>
      <c r="I27" s="152">
        <f aca="true" t="shared" si="12" ref="I27:I33">G27+H27</f>
        <v>0</v>
      </c>
      <c r="J27" s="155"/>
      <c r="K27" s="152">
        <f aca="true" t="shared" si="13" ref="K27:K33">I27+J27</f>
        <v>0</v>
      </c>
      <c r="L27" s="153" t="s">
        <v>307</v>
      </c>
      <c r="M27" s="152">
        <v>2873</v>
      </c>
      <c r="N27" s="155"/>
      <c r="O27" s="152">
        <f aca="true" t="shared" si="14" ref="O27:O33">M27+N27</f>
        <v>2873</v>
      </c>
      <c r="P27" s="155">
        <v>3606</v>
      </c>
      <c r="Q27" s="152">
        <f>O27+P27</f>
        <v>6479</v>
      </c>
      <c r="R27" s="155">
        <v>4340</v>
      </c>
      <c r="S27" s="152">
        <f>Q27+R27</f>
        <v>10819</v>
      </c>
      <c r="T27" s="155"/>
      <c r="U27" s="152">
        <f>S27+T27</f>
        <v>10819</v>
      </c>
    </row>
    <row r="28" spans="2:21" ht="19.5" customHeight="1">
      <c r="B28" s="325" t="s">
        <v>303</v>
      </c>
      <c r="C28" s="155"/>
      <c r="D28" s="155"/>
      <c r="E28" s="152">
        <f t="shared" si="10"/>
        <v>0</v>
      </c>
      <c r="F28" s="155">
        <v>3606</v>
      </c>
      <c r="G28" s="152">
        <f t="shared" si="11"/>
        <v>3606</v>
      </c>
      <c r="H28" s="155"/>
      <c r="I28" s="152">
        <f t="shared" si="12"/>
        <v>3606</v>
      </c>
      <c r="J28" s="155"/>
      <c r="K28" s="152">
        <f t="shared" si="13"/>
        <v>3606</v>
      </c>
      <c r="L28" s="153" t="s">
        <v>308</v>
      </c>
      <c r="M28" s="155">
        <v>3700</v>
      </c>
      <c r="N28" s="155"/>
      <c r="O28" s="152">
        <f t="shared" si="14"/>
        <v>3700</v>
      </c>
      <c r="P28" s="155"/>
      <c r="Q28" s="152">
        <f>O28+P28</f>
        <v>3700</v>
      </c>
      <c r="R28" s="155">
        <v>-3700</v>
      </c>
      <c r="S28" s="152">
        <f>Q28+R28</f>
        <v>0</v>
      </c>
      <c r="T28" s="155"/>
      <c r="U28" s="152">
        <f>S28+T28</f>
        <v>0</v>
      </c>
    </row>
    <row r="29" spans="2:21" ht="19.5" customHeight="1">
      <c r="B29" s="324" t="s">
        <v>304</v>
      </c>
      <c r="C29" s="155">
        <v>15251</v>
      </c>
      <c r="D29" s="157"/>
      <c r="E29" s="152">
        <f t="shared" si="10"/>
        <v>15251</v>
      </c>
      <c r="F29" s="157">
        <v>5000</v>
      </c>
      <c r="G29" s="152">
        <f t="shared" si="11"/>
        <v>20251</v>
      </c>
      <c r="H29" s="157"/>
      <c r="I29" s="152">
        <f t="shared" si="12"/>
        <v>20251</v>
      </c>
      <c r="J29" s="157"/>
      <c r="K29" s="152">
        <f t="shared" si="13"/>
        <v>20251</v>
      </c>
      <c r="L29" s="156" t="s">
        <v>309</v>
      </c>
      <c r="M29" s="155">
        <v>5000</v>
      </c>
      <c r="N29" s="157"/>
      <c r="O29" s="152">
        <f t="shared" si="14"/>
        <v>5000</v>
      </c>
      <c r="P29" s="157">
        <v>5000</v>
      </c>
      <c r="Q29" s="152">
        <f>O29+P29</f>
        <v>10000</v>
      </c>
      <c r="R29" s="157">
        <v>-2795</v>
      </c>
      <c r="S29" s="152">
        <f>Q29+R29</f>
        <v>7205</v>
      </c>
      <c r="T29" s="157"/>
      <c r="U29" s="152">
        <f>S29+T29</f>
        <v>7205</v>
      </c>
    </row>
    <row r="30" spans="2:21" ht="19.5" customHeight="1">
      <c r="B30" s="324" t="s">
        <v>305</v>
      </c>
      <c r="C30" s="155"/>
      <c r="D30" s="155"/>
      <c r="E30" s="152">
        <f t="shared" si="10"/>
        <v>0</v>
      </c>
      <c r="F30" s="155"/>
      <c r="G30" s="152">
        <f t="shared" si="11"/>
        <v>0</v>
      </c>
      <c r="H30" s="155"/>
      <c r="I30" s="152">
        <f t="shared" si="12"/>
        <v>0</v>
      </c>
      <c r="J30" s="155"/>
      <c r="K30" s="152">
        <f t="shared" si="13"/>
        <v>0</v>
      </c>
      <c r="L30" s="156" t="s">
        <v>310</v>
      </c>
      <c r="M30" s="155"/>
      <c r="N30" s="155"/>
      <c r="O30" s="152">
        <f t="shared" si="14"/>
        <v>0</v>
      </c>
      <c r="P30" s="155"/>
      <c r="Q30" s="152">
        <f>O30+P30</f>
        <v>0</v>
      </c>
      <c r="R30" s="155"/>
      <c r="S30" s="152">
        <f>Q30+R30</f>
        <v>0</v>
      </c>
      <c r="T30" s="155"/>
      <c r="U30" s="152">
        <f>S30+T30</f>
        <v>0</v>
      </c>
    </row>
    <row r="31" spans="2:21" ht="19.5" customHeight="1">
      <c r="B31" s="324"/>
      <c r="C31" s="159"/>
      <c r="D31" s="155"/>
      <c r="E31" s="152">
        <f t="shared" si="10"/>
        <v>0</v>
      </c>
      <c r="F31" s="155"/>
      <c r="G31" s="152">
        <f t="shared" si="11"/>
        <v>0</v>
      </c>
      <c r="H31" s="155"/>
      <c r="I31" s="152">
        <f t="shared" si="12"/>
        <v>0</v>
      </c>
      <c r="J31" s="155"/>
      <c r="K31" s="152">
        <f t="shared" si="13"/>
        <v>0</v>
      </c>
      <c r="L31" s="156"/>
      <c r="M31" s="155"/>
      <c r="N31" s="155"/>
      <c r="O31" s="152"/>
      <c r="P31" s="155"/>
      <c r="Q31" s="152"/>
      <c r="R31" s="155"/>
      <c r="S31" s="152"/>
      <c r="T31" s="155"/>
      <c r="U31" s="152"/>
    </row>
    <row r="32" spans="2:21" ht="19.5" customHeight="1" thickBot="1">
      <c r="B32" s="324"/>
      <c r="C32" s="159"/>
      <c r="D32" s="155"/>
      <c r="E32" s="152">
        <f t="shared" si="10"/>
        <v>0</v>
      </c>
      <c r="F32" s="155"/>
      <c r="G32" s="152">
        <f t="shared" si="11"/>
        <v>0</v>
      </c>
      <c r="H32" s="155"/>
      <c r="I32" s="152">
        <f t="shared" si="12"/>
        <v>0</v>
      </c>
      <c r="J32" s="155"/>
      <c r="K32" s="152">
        <f t="shared" si="13"/>
        <v>0</v>
      </c>
      <c r="L32" s="156"/>
      <c r="M32" s="155"/>
      <c r="N32" s="155"/>
      <c r="O32" s="152">
        <f t="shared" si="14"/>
        <v>0</v>
      </c>
      <c r="P32" s="155"/>
      <c r="Q32" s="152">
        <f>O32+P32</f>
        <v>0</v>
      </c>
      <c r="R32" s="155"/>
      <c r="S32" s="152">
        <f>Q32+R32</f>
        <v>0</v>
      </c>
      <c r="T32" s="155"/>
      <c r="U32" s="152">
        <f>S32+T32</f>
        <v>0</v>
      </c>
    </row>
    <row r="33" spans="2:21" ht="19.5" customHeight="1" hidden="1">
      <c r="B33" s="169"/>
      <c r="C33" s="155"/>
      <c r="D33" s="159"/>
      <c r="E33" s="152">
        <f t="shared" si="10"/>
        <v>0</v>
      </c>
      <c r="F33" s="159"/>
      <c r="G33" s="152">
        <f t="shared" si="11"/>
        <v>0</v>
      </c>
      <c r="H33" s="159"/>
      <c r="I33" s="152">
        <f t="shared" si="12"/>
        <v>0</v>
      </c>
      <c r="J33" s="159"/>
      <c r="K33" s="152">
        <f t="shared" si="13"/>
        <v>0</v>
      </c>
      <c r="L33" s="156"/>
      <c r="M33" s="155"/>
      <c r="N33" s="159"/>
      <c r="O33" s="152">
        <f t="shared" si="14"/>
        <v>0</v>
      </c>
      <c r="P33" s="159"/>
      <c r="Q33" s="152">
        <f>O33+P33</f>
        <v>0</v>
      </c>
      <c r="R33" s="159"/>
      <c r="S33" s="152">
        <f>Q33+R33</f>
        <v>0</v>
      </c>
      <c r="T33" s="159"/>
      <c r="U33" s="152">
        <f>S33+T33</f>
        <v>0</v>
      </c>
    </row>
    <row r="34" spans="2:21" ht="19.5" customHeight="1" hidden="1" thickBot="1">
      <c r="B34" s="166"/>
      <c r="C34" s="167"/>
      <c r="D34" s="168"/>
      <c r="E34" s="168"/>
      <c r="F34" s="168"/>
      <c r="G34" s="168"/>
      <c r="H34" s="168"/>
      <c r="I34" s="168"/>
      <c r="J34" s="168"/>
      <c r="K34" s="168"/>
      <c r="L34" s="160"/>
      <c r="M34" s="159"/>
      <c r="N34" s="168"/>
      <c r="O34" s="168"/>
      <c r="P34" s="168"/>
      <c r="Q34" s="168"/>
      <c r="R34" s="168"/>
      <c r="S34" s="168"/>
      <c r="T34" s="168"/>
      <c r="U34" s="168"/>
    </row>
    <row r="35" spans="2:21" ht="19.5" customHeight="1" thickBot="1">
      <c r="B35" s="161" t="s">
        <v>89</v>
      </c>
      <c r="C35" s="162">
        <f aca="true" t="shared" si="15" ref="C35:I35">SUM(C26:C33)</f>
        <v>15251</v>
      </c>
      <c r="D35" s="162">
        <f t="shared" si="15"/>
        <v>0</v>
      </c>
      <c r="E35" s="162">
        <f t="shared" si="15"/>
        <v>15251</v>
      </c>
      <c r="F35" s="162">
        <f t="shared" si="15"/>
        <v>8606</v>
      </c>
      <c r="G35" s="162">
        <f t="shared" si="15"/>
        <v>23857</v>
      </c>
      <c r="H35" s="162">
        <f t="shared" si="15"/>
        <v>0</v>
      </c>
      <c r="I35" s="162">
        <f t="shared" si="15"/>
        <v>23857</v>
      </c>
      <c r="J35" s="162">
        <f>SUM(J26:J33)</f>
        <v>0</v>
      </c>
      <c r="K35" s="162">
        <f>SUM(K26:K33)</f>
        <v>23857</v>
      </c>
      <c r="L35" s="163" t="s">
        <v>90</v>
      </c>
      <c r="M35" s="162">
        <f aca="true" t="shared" si="16" ref="M35:S35">SUM(M26:M34)</f>
        <v>15251</v>
      </c>
      <c r="N35" s="162">
        <f t="shared" si="16"/>
        <v>0</v>
      </c>
      <c r="O35" s="162">
        <f t="shared" si="16"/>
        <v>15251</v>
      </c>
      <c r="P35" s="162">
        <f t="shared" si="16"/>
        <v>8606</v>
      </c>
      <c r="Q35" s="162">
        <f t="shared" si="16"/>
        <v>23857</v>
      </c>
      <c r="R35" s="162">
        <f t="shared" si="16"/>
        <v>0</v>
      </c>
      <c r="S35" s="162">
        <f t="shared" si="16"/>
        <v>23857</v>
      </c>
      <c r="T35" s="162">
        <f>SUM(T26:T34)</f>
        <v>0</v>
      </c>
      <c r="U35" s="162">
        <f>SUM(U26:U34)</f>
        <v>23857</v>
      </c>
    </row>
    <row r="36" spans="2:21" ht="19.5" customHeight="1" thickBot="1">
      <c r="B36" s="161" t="s">
        <v>91</v>
      </c>
      <c r="C36" s="162">
        <f aca="true" t="shared" si="17" ref="C36:I36">C21+C35</f>
        <v>281058</v>
      </c>
      <c r="D36" s="162">
        <f t="shared" si="17"/>
        <v>3575</v>
      </c>
      <c r="E36" s="162">
        <f t="shared" si="17"/>
        <v>284633</v>
      </c>
      <c r="F36" s="162">
        <f t="shared" si="17"/>
        <v>34098</v>
      </c>
      <c r="G36" s="162">
        <f t="shared" si="17"/>
        <v>318731</v>
      </c>
      <c r="H36" s="162">
        <f t="shared" si="17"/>
        <v>15073</v>
      </c>
      <c r="I36" s="162">
        <f t="shared" si="17"/>
        <v>333804</v>
      </c>
      <c r="J36" s="162">
        <f>J21+J35</f>
        <v>4032</v>
      </c>
      <c r="K36" s="162">
        <f>K21+K35</f>
        <v>337836</v>
      </c>
      <c r="L36" s="163" t="s">
        <v>92</v>
      </c>
      <c r="M36" s="162">
        <f aca="true" t="shared" si="18" ref="M36:S36">M21+M35</f>
        <v>281058</v>
      </c>
      <c r="N36" s="162">
        <f t="shared" si="18"/>
        <v>3575</v>
      </c>
      <c r="O36" s="162">
        <f t="shared" si="18"/>
        <v>284633</v>
      </c>
      <c r="P36" s="162">
        <f t="shared" si="18"/>
        <v>34098</v>
      </c>
      <c r="Q36" s="162">
        <f t="shared" si="18"/>
        <v>318731</v>
      </c>
      <c r="R36" s="162">
        <f t="shared" si="18"/>
        <v>15073</v>
      </c>
      <c r="S36" s="162">
        <f t="shared" si="18"/>
        <v>333804</v>
      </c>
      <c r="T36" s="162">
        <f>T21+T35</f>
        <v>4032</v>
      </c>
      <c r="U36" s="162">
        <f>U21+U35</f>
        <v>337836</v>
      </c>
    </row>
  </sheetData>
  <mergeCells count="4">
    <mergeCell ref="B6:Q6"/>
    <mergeCell ref="B23:Q23"/>
    <mergeCell ref="B8:Q8"/>
    <mergeCell ref="B7:Q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144" customWidth="1"/>
    <col min="2" max="2" width="70.375" style="144" customWidth="1"/>
    <col min="3" max="3" width="10.00390625" style="144" customWidth="1"/>
    <col min="4" max="4" width="11.875" style="144" customWidth="1"/>
    <col min="5" max="5" width="10.00390625" style="144" customWidth="1"/>
    <col min="6" max="6" width="9.625" style="144" hidden="1" customWidth="1"/>
    <col min="7" max="7" width="10.00390625" style="144" hidden="1" customWidth="1"/>
    <col min="8" max="8" width="11.375" style="144" hidden="1" customWidth="1"/>
    <col min="9" max="9" width="11.00390625" style="144" hidden="1" customWidth="1"/>
    <col min="10" max="10" width="11.375" style="144" hidden="1" customWidth="1"/>
    <col min="11" max="11" width="11.00390625" style="144" hidden="1" customWidth="1"/>
    <col min="12" max="16384" width="9.125" style="144" customWidth="1"/>
  </cols>
  <sheetData>
    <row r="1" ht="22.5" customHeight="1">
      <c r="B1" s="117"/>
    </row>
    <row r="2" ht="29.25" customHeight="1">
      <c r="B2" s="117" t="s">
        <v>566</v>
      </c>
    </row>
    <row r="3" ht="29.25" customHeight="1">
      <c r="B3" s="117"/>
    </row>
    <row r="4" spans="2:11" s="171" customFormat="1" ht="85.5" customHeight="1">
      <c r="B4" s="567" t="s">
        <v>532</v>
      </c>
      <c r="C4" s="567"/>
      <c r="D4" s="568"/>
      <c r="E4" s="568"/>
      <c r="F4" s="569"/>
      <c r="G4" s="569"/>
      <c r="H4" s="170"/>
      <c r="I4" s="170"/>
      <c r="J4" s="170"/>
      <c r="K4" s="170"/>
    </row>
    <row r="5" spans="2:5" s="172" customFormat="1" ht="25.5" customHeight="1" thickBot="1">
      <c r="B5" s="565" t="s">
        <v>530</v>
      </c>
      <c r="C5" s="565"/>
      <c r="D5" s="566"/>
      <c r="E5" s="566"/>
    </row>
    <row r="6" spans="2:11" ht="85.5" customHeight="1">
      <c r="B6" s="326" t="s">
        <v>93</v>
      </c>
      <c r="C6" s="173" t="s">
        <v>84</v>
      </c>
      <c r="D6" s="173" t="s">
        <v>600</v>
      </c>
      <c r="E6" s="173" t="s">
        <v>189</v>
      </c>
      <c r="F6" s="173" t="s">
        <v>423</v>
      </c>
      <c r="G6" s="173" t="s">
        <v>189</v>
      </c>
      <c r="H6" s="173" t="s">
        <v>194</v>
      </c>
      <c r="I6" s="173" t="s">
        <v>189</v>
      </c>
      <c r="J6" s="173" t="s">
        <v>194</v>
      </c>
      <c r="K6" s="173" t="s">
        <v>189</v>
      </c>
    </row>
    <row r="7" spans="2:11" s="170" customFormat="1" ht="15">
      <c r="B7" s="327"/>
      <c r="C7" s="174"/>
      <c r="D7" s="174"/>
      <c r="E7" s="174"/>
      <c r="F7" s="174"/>
      <c r="G7" s="174"/>
      <c r="H7" s="174"/>
      <c r="I7" s="174"/>
      <c r="J7" s="174"/>
      <c r="K7" s="174"/>
    </row>
    <row r="8" spans="2:11" s="170" customFormat="1" ht="20.25" customHeight="1">
      <c r="B8" s="328" t="s">
        <v>563</v>
      </c>
      <c r="C8" s="174">
        <v>1575</v>
      </c>
      <c r="D8" s="174"/>
      <c r="E8" s="175">
        <f>C8+D8</f>
        <v>1575</v>
      </c>
      <c r="F8" s="174"/>
      <c r="G8" s="175">
        <f>E8+F8</f>
        <v>1575</v>
      </c>
      <c r="H8" s="174"/>
      <c r="I8" s="175">
        <f>G8+H8</f>
        <v>1575</v>
      </c>
      <c r="J8" s="174"/>
      <c r="K8" s="175">
        <f>I8+J8</f>
        <v>1575</v>
      </c>
    </row>
    <row r="9" spans="2:11" ht="20.25" customHeight="1">
      <c r="B9" s="328" t="s">
        <v>424</v>
      </c>
      <c r="C9" s="175">
        <v>551</v>
      </c>
      <c r="D9" s="175"/>
      <c r="E9" s="175">
        <f>C9+D9</f>
        <v>551</v>
      </c>
      <c r="F9" s="175">
        <v>8772</v>
      </c>
      <c r="G9" s="175">
        <f>E9+F9</f>
        <v>9323</v>
      </c>
      <c r="H9" s="175"/>
      <c r="I9" s="175">
        <f>G9+H9</f>
        <v>9323</v>
      </c>
      <c r="J9" s="175"/>
      <c r="K9" s="175">
        <f>I9+J9</f>
        <v>9323</v>
      </c>
    </row>
    <row r="10" spans="2:11" ht="20.25" customHeight="1">
      <c r="B10" s="328" t="s">
        <v>564</v>
      </c>
      <c r="C10" s="175">
        <v>189</v>
      </c>
      <c r="D10" s="175"/>
      <c r="E10" s="175"/>
      <c r="F10" s="175"/>
      <c r="G10" s="175"/>
      <c r="H10" s="175"/>
      <c r="I10" s="175"/>
      <c r="J10" s="175"/>
      <c r="K10" s="175"/>
    </row>
    <row r="11" spans="2:11" ht="20.25" customHeight="1" thickBot="1">
      <c r="B11" s="328" t="s">
        <v>565</v>
      </c>
      <c r="C11" s="175">
        <v>500</v>
      </c>
      <c r="D11" s="175"/>
      <c r="E11" s="175">
        <f>C11+D11</f>
        <v>500</v>
      </c>
      <c r="F11" s="175">
        <v>1275</v>
      </c>
      <c r="G11" s="175">
        <f>E11+F11</f>
        <v>1775</v>
      </c>
      <c r="H11" s="175"/>
      <c r="I11" s="175">
        <f>G11+H11</f>
        <v>1775</v>
      </c>
      <c r="J11" s="175"/>
      <c r="K11" s="175">
        <f>I11+J11</f>
        <v>1775</v>
      </c>
    </row>
    <row r="12" spans="2:11" ht="20.25" customHeight="1" thickBot="1">
      <c r="B12" s="329" t="s">
        <v>95</v>
      </c>
      <c r="C12" s="294">
        <f aca="true" t="shared" si="0" ref="C12:K12">SUM(C8:C11)</f>
        <v>2815</v>
      </c>
      <c r="D12" s="294">
        <f t="shared" si="0"/>
        <v>0</v>
      </c>
      <c r="E12" s="294">
        <f t="shared" si="0"/>
        <v>2626</v>
      </c>
      <c r="F12" s="294">
        <f t="shared" si="0"/>
        <v>10047</v>
      </c>
      <c r="G12" s="294">
        <f t="shared" si="0"/>
        <v>12673</v>
      </c>
      <c r="H12" s="294">
        <f t="shared" si="0"/>
        <v>0</v>
      </c>
      <c r="I12" s="294">
        <f t="shared" si="0"/>
        <v>12673</v>
      </c>
      <c r="J12" s="294">
        <f t="shared" si="0"/>
        <v>0</v>
      </c>
      <c r="K12" s="294">
        <f t="shared" si="0"/>
        <v>12673</v>
      </c>
    </row>
    <row r="13" spans="2:11" ht="20.25" customHeight="1" thickBot="1">
      <c r="B13" s="330" t="s">
        <v>96</v>
      </c>
      <c r="C13" s="294">
        <v>863</v>
      </c>
      <c r="D13" s="294"/>
      <c r="E13" s="294">
        <f>C13+D13</f>
        <v>863</v>
      </c>
      <c r="F13" s="294">
        <f>2097+318+96</f>
        <v>2511</v>
      </c>
      <c r="G13" s="294">
        <f>E13+F13</f>
        <v>3374</v>
      </c>
      <c r="H13" s="294"/>
      <c r="I13" s="294">
        <f>G13+H13</f>
        <v>3374</v>
      </c>
      <c r="J13" s="294"/>
      <c r="K13" s="294">
        <f>I13+J13</f>
        <v>3374</v>
      </c>
    </row>
    <row r="14" spans="2:11" ht="20.25" customHeight="1" thickBot="1">
      <c r="B14" s="296" t="s">
        <v>311</v>
      </c>
      <c r="C14" s="176">
        <f>C12+C13</f>
        <v>3678</v>
      </c>
      <c r="D14" s="176">
        <f>D12+D13</f>
        <v>0</v>
      </c>
      <c r="E14" s="176">
        <f>E12+E13</f>
        <v>3489</v>
      </c>
      <c r="F14" s="176">
        <f>F12+F13</f>
        <v>12558</v>
      </c>
      <c r="G14" s="176">
        <f>G12+G13</f>
        <v>16047</v>
      </c>
      <c r="H14" s="293"/>
      <c r="I14" s="293"/>
      <c r="J14" s="293"/>
      <c r="K14" s="293"/>
    </row>
    <row r="15" spans="2:11" ht="14.25">
      <c r="B15" s="333" t="s">
        <v>99</v>
      </c>
      <c r="C15" s="179">
        <v>300</v>
      </c>
      <c r="D15" s="179"/>
      <c r="E15" s="179">
        <f>C15+D15</f>
        <v>300</v>
      </c>
      <c r="F15" s="179"/>
      <c r="G15" s="179">
        <f>E15+F15</f>
        <v>300</v>
      </c>
      <c r="H15" s="179"/>
      <c r="I15" s="179">
        <f>G15+H15</f>
        <v>300</v>
      </c>
      <c r="J15" s="179"/>
      <c r="K15" s="179">
        <f>I15+J15</f>
        <v>300</v>
      </c>
    </row>
    <row r="16" spans="2:11" ht="14.25">
      <c r="B16" s="334" t="s">
        <v>67</v>
      </c>
      <c r="C16" s="175">
        <v>3000</v>
      </c>
      <c r="D16" s="175"/>
      <c r="E16" s="175">
        <f>C16+D16</f>
        <v>3000</v>
      </c>
      <c r="F16" s="175"/>
      <c r="G16" s="175">
        <f>E16+F16</f>
        <v>3000</v>
      </c>
      <c r="H16" s="175"/>
      <c r="I16" s="175">
        <f>G16+H16</f>
        <v>3000</v>
      </c>
      <c r="J16" s="175"/>
      <c r="K16" s="175">
        <f>I16+J16</f>
        <v>3000</v>
      </c>
    </row>
    <row r="17" spans="2:11" ht="14.25">
      <c r="B17" s="335" t="s">
        <v>313</v>
      </c>
      <c r="C17" s="180"/>
      <c r="D17" s="180"/>
      <c r="E17" s="175">
        <f>C17+D17</f>
        <v>0</v>
      </c>
      <c r="F17" s="180"/>
      <c r="G17" s="175">
        <f>E17+F17</f>
        <v>0</v>
      </c>
      <c r="H17" s="180"/>
      <c r="I17" s="180"/>
      <c r="J17" s="180"/>
      <c r="K17" s="180"/>
    </row>
    <row r="18" spans="2:11" ht="15" thickBot="1">
      <c r="B18" s="335" t="s">
        <v>184</v>
      </c>
      <c r="C18" s="180"/>
      <c r="D18" s="180"/>
      <c r="E18" s="175">
        <f>C18+D18</f>
        <v>0</v>
      </c>
      <c r="F18" s="180"/>
      <c r="G18" s="175">
        <f>E18+F18</f>
        <v>0</v>
      </c>
      <c r="H18" s="180"/>
      <c r="I18" s="180">
        <f>G18+H18</f>
        <v>0</v>
      </c>
      <c r="J18" s="180"/>
      <c r="K18" s="180">
        <f>I18+J18</f>
        <v>0</v>
      </c>
    </row>
    <row r="19" spans="2:11" ht="15.75" thickBot="1">
      <c r="B19" s="336" t="s">
        <v>90</v>
      </c>
      <c r="C19" s="176">
        <f>C14+C15+C16+C18+C17</f>
        <v>6978</v>
      </c>
      <c r="D19" s="176" t="e">
        <f>#REF!+D14+D15+D16+D18+D17</f>
        <v>#REF!</v>
      </c>
      <c r="E19" s="176" t="e">
        <f>#REF!+E14+E15+E16+E18+E17</f>
        <v>#REF!</v>
      </c>
      <c r="F19" s="176" t="e">
        <f>#REF!+F14+F15+F16+F18+F17</f>
        <v>#REF!</v>
      </c>
      <c r="G19" s="176" t="e">
        <f>#REF!+G14+G15+G16+G18+G17</f>
        <v>#REF!</v>
      </c>
      <c r="H19" s="176" t="e">
        <f>#REF!+#REF!+H15+H16+H18</f>
        <v>#REF!</v>
      </c>
      <c r="I19" s="176" t="e">
        <f>#REF!+#REF!+I15+I16+I18</f>
        <v>#REF!</v>
      </c>
      <c r="J19" s="176" t="e">
        <f>#REF!+#REF!+J15+J16+J18</f>
        <v>#REF!</v>
      </c>
      <c r="K19" s="176" t="e">
        <f>#REF!+#REF!+K15+K16+K18</f>
        <v>#REF!</v>
      </c>
    </row>
  </sheetData>
  <mergeCells count="2">
    <mergeCell ref="B5:E5"/>
    <mergeCell ref="B4:G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A4">
      <selection activeCell="A4" sqref="A1:IV16384"/>
    </sheetView>
  </sheetViews>
  <sheetFormatPr defaultColWidth="9.00390625" defaultRowHeight="12.75"/>
  <cols>
    <col min="1" max="1" width="9.125" style="144" customWidth="1"/>
    <col min="2" max="2" width="70.375" style="144" customWidth="1"/>
    <col min="3" max="3" width="10.00390625" style="144" customWidth="1"/>
    <col min="4" max="4" width="11.875" style="144" hidden="1" customWidth="1"/>
    <col min="5" max="5" width="10.00390625" style="144" customWidth="1"/>
    <col min="6" max="6" width="9.625" style="144" customWidth="1"/>
    <col min="7" max="7" width="10.00390625" style="144" customWidth="1"/>
    <col min="8" max="8" width="9.625" style="144" customWidth="1"/>
    <col min="9" max="9" width="10.00390625" style="144" customWidth="1"/>
    <col min="10" max="10" width="11.375" style="144" hidden="1" customWidth="1"/>
    <col min="11" max="11" width="11.00390625" style="144" hidden="1" customWidth="1"/>
    <col min="12" max="16384" width="9.125" style="144" customWidth="1"/>
  </cols>
  <sheetData>
    <row r="1" ht="22.5" customHeight="1">
      <c r="B1" s="117"/>
    </row>
    <row r="2" ht="29.25" customHeight="1">
      <c r="B2" s="117" t="s">
        <v>430</v>
      </c>
    </row>
    <row r="3" ht="29.25" customHeight="1">
      <c r="B3" s="117"/>
    </row>
    <row r="4" spans="2:11" s="171" customFormat="1" ht="85.5" customHeight="1">
      <c r="B4" s="567" t="s">
        <v>533</v>
      </c>
      <c r="C4" s="567"/>
      <c r="D4" s="568"/>
      <c r="E4" s="568"/>
      <c r="F4" s="569"/>
      <c r="G4" s="569"/>
      <c r="H4" s="170"/>
      <c r="I4" s="170"/>
      <c r="J4" s="170"/>
      <c r="K4" s="170"/>
    </row>
    <row r="5" spans="2:7" s="172" customFormat="1" ht="25.5" customHeight="1" thickBot="1">
      <c r="B5" s="565" t="s">
        <v>530</v>
      </c>
      <c r="C5" s="565"/>
      <c r="D5" s="566"/>
      <c r="E5" s="566"/>
      <c r="F5" s="566"/>
      <c r="G5" s="566"/>
    </row>
    <row r="6" spans="2:11" ht="85.5" customHeight="1">
      <c r="B6" s="326" t="s">
        <v>93</v>
      </c>
      <c r="C6" s="173" t="s">
        <v>84</v>
      </c>
      <c r="D6" s="173" t="s">
        <v>187</v>
      </c>
      <c r="E6" s="173" t="s">
        <v>189</v>
      </c>
      <c r="F6" s="173" t="s">
        <v>423</v>
      </c>
      <c r="G6" s="173" t="s">
        <v>189</v>
      </c>
      <c r="H6" s="173" t="s">
        <v>426</v>
      </c>
      <c r="I6" s="173" t="s">
        <v>189</v>
      </c>
      <c r="J6" s="173" t="s">
        <v>194</v>
      </c>
      <c r="K6" s="173" t="s">
        <v>189</v>
      </c>
    </row>
    <row r="7" spans="2:11" s="170" customFormat="1" ht="15">
      <c r="B7" s="327"/>
      <c r="C7" s="174"/>
      <c r="D7" s="174"/>
      <c r="E7" s="174"/>
      <c r="F7" s="174"/>
      <c r="G7" s="174"/>
      <c r="H7" s="174"/>
      <c r="I7" s="174"/>
      <c r="J7" s="174"/>
      <c r="K7" s="174"/>
    </row>
    <row r="8" spans="2:11" ht="20.25" customHeight="1">
      <c r="B8" s="328" t="s">
        <v>567</v>
      </c>
      <c r="C8" s="175">
        <v>1669</v>
      </c>
      <c r="D8" s="175"/>
      <c r="E8" s="175">
        <f>C8+D8</f>
        <v>1669</v>
      </c>
      <c r="F8" s="175">
        <v>3606</v>
      </c>
      <c r="G8" s="175">
        <f>E8+F8</f>
        <v>5275</v>
      </c>
      <c r="H8" s="175"/>
      <c r="I8" s="175">
        <f>G8+H8</f>
        <v>5275</v>
      </c>
      <c r="J8" s="177"/>
      <c r="K8" s="175">
        <f>I8+J8</f>
        <v>5275</v>
      </c>
    </row>
    <row r="9" spans="2:11" ht="20.25" customHeight="1" thickBot="1">
      <c r="B9" s="328" t="s">
        <v>568</v>
      </c>
      <c r="C9" s="175">
        <v>315</v>
      </c>
      <c r="D9" s="175"/>
      <c r="E9" s="175">
        <f>C9+D9</f>
        <v>315</v>
      </c>
      <c r="F9" s="175"/>
      <c r="G9" s="175">
        <f>E9+F9</f>
        <v>315</v>
      </c>
      <c r="H9" s="175"/>
      <c r="I9" s="175">
        <f>G9+H9</f>
        <v>315</v>
      </c>
      <c r="J9" s="175"/>
      <c r="K9" s="175">
        <f>I9+J9</f>
        <v>315</v>
      </c>
    </row>
    <row r="10" spans="2:11" ht="15" thickBot="1">
      <c r="B10" s="331" t="s">
        <v>97</v>
      </c>
      <c r="C10" s="295">
        <f>C9+C8</f>
        <v>1984</v>
      </c>
      <c r="D10" s="295">
        <f aca="true" t="shared" si="0" ref="D10:K10">D9+D8</f>
        <v>0</v>
      </c>
      <c r="E10" s="295">
        <f t="shared" si="0"/>
        <v>1984</v>
      </c>
      <c r="F10" s="295">
        <f t="shared" si="0"/>
        <v>3606</v>
      </c>
      <c r="G10" s="295">
        <f t="shared" si="0"/>
        <v>5590</v>
      </c>
      <c r="H10" s="295">
        <f>H9+H8</f>
        <v>0</v>
      </c>
      <c r="I10" s="295">
        <f>I9+I8</f>
        <v>5590</v>
      </c>
      <c r="J10" s="295">
        <f t="shared" si="0"/>
        <v>0</v>
      </c>
      <c r="K10" s="295">
        <f t="shared" si="0"/>
        <v>5590</v>
      </c>
    </row>
    <row r="11" spans="2:11" ht="15" thickBot="1">
      <c r="B11" s="330" t="s">
        <v>98</v>
      </c>
      <c r="C11" s="294">
        <v>889</v>
      </c>
      <c r="D11" s="294"/>
      <c r="E11" s="294">
        <f>C11+D11</f>
        <v>889</v>
      </c>
      <c r="F11" s="294"/>
      <c r="G11" s="294">
        <f>E11+F11</f>
        <v>889</v>
      </c>
      <c r="H11" s="294"/>
      <c r="I11" s="294">
        <f>G11+H11</f>
        <v>889</v>
      </c>
      <c r="J11" s="294">
        <v>0</v>
      </c>
      <c r="K11" s="294">
        <f>I11+J11</f>
        <v>889</v>
      </c>
    </row>
    <row r="12" spans="2:11" ht="15.75" thickBot="1">
      <c r="B12" s="332" t="s">
        <v>312</v>
      </c>
      <c r="C12" s="178">
        <f aca="true" t="shared" si="1" ref="C12:I12">C10+C11</f>
        <v>2873</v>
      </c>
      <c r="D12" s="178">
        <f t="shared" si="1"/>
        <v>0</v>
      </c>
      <c r="E12" s="178">
        <f t="shared" si="1"/>
        <v>2873</v>
      </c>
      <c r="F12" s="178">
        <f t="shared" si="1"/>
        <v>3606</v>
      </c>
      <c r="G12" s="178">
        <f t="shared" si="1"/>
        <v>6479</v>
      </c>
      <c r="H12" s="178">
        <f t="shared" si="1"/>
        <v>0</v>
      </c>
      <c r="I12" s="178">
        <f t="shared" si="1"/>
        <v>6479</v>
      </c>
      <c r="J12" s="178" t="e">
        <f>#REF!+J10</f>
        <v>#REF!</v>
      </c>
      <c r="K12" s="178" t="e">
        <f>#REF!+K10</f>
        <v>#REF!</v>
      </c>
    </row>
  </sheetData>
  <mergeCells count="2">
    <mergeCell ref="B4:G4"/>
    <mergeCell ref="B5:G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J16" sqref="J16"/>
    </sheetView>
  </sheetViews>
  <sheetFormatPr defaultColWidth="9.00390625" defaultRowHeight="12.75"/>
  <cols>
    <col min="3" max="3" width="27.125" style="0" customWidth="1"/>
    <col min="4" max="4" width="11.75390625" style="0" customWidth="1"/>
    <col min="5" max="7" width="11.625" style="0" customWidth="1"/>
    <col min="8" max="8" width="12.25390625" style="0" customWidth="1"/>
  </cols>
  <sheetData>
    <row r="2" ht="14.25">
      <c r="A2" s="117" t="s">
        <v>539</v>
      </c>
    </row>
    <row r="5" spans="2:8" ht="12.75">
      <c r="B5" s="572" t="s">
        <v>537</v>
      </c>
      <c r="C5" s="572"/>
      <c r="D5" s="572"/>
      <c r="E5" s="572"/>
      <c r="F5" s="572"/>
      <c r="G5" s="572"/>
      <c r="H5" s="572"/>
    </row>
    <row r="6" spans="2:8" ht="12.75">
      <c r="B6" s="572"/>
      <c r="C6" s="572"/>
      <c r="D6" s="572"/>
      <c r="E6" s="572"/>
      <c r="F6" s="572"/>
      <c r="G6" s="572"/>
      <c r="H6" s="572"/>
    </row>
    <row r="9" ht="13.5" thickBot="1">
      <c r="H9" t="s">
        <v>535</v>
      </c>
    </row>
    <row r="10" spans="2:8" ht="12.75">
      <c r="B10" s="575" t="s">
        <v>265</v>
      </c>
      <c r="C10" s="570" t="s">
        <v>440</v>
      </c>
      <c r="D10" s="577" t="s">
        <v>534</v>
      </c>
      <c r="E10" s="577"/>
      <c r="F10" s="577"/>
      <c r="G10" s="577"/>
      <c r="H10" s="573" t="s">
        <v>439</v>
      </c>
    </row>
    <row r="11" spans="2:8" ht="12.75">
      <c r="B11" s="576"/>
      <c r="C11" s="571"/>
      <c r="D11" s="578"/>
      <c r="E11" s="578"/>
      <c r="F11" s="578"/>
      <c r="G11" s="578"/>
      <c r="H11" s="574"/>
    </row>
    <row r="12" spans="2:8" ht="12.75">
      <c r="B12" s="576"/>
      <c r="C12" s="571"/>
      <c r="D12" s="579"/>
      <c r="E12" s="579"/>
      <c r="F12" s="579"/>
      <c r="G12" s="579"/>
      <c r="H12" s="574"/>
    </row>
    <row r="13" spans="2:8" ht="12.75">
      <c r="B13" s="576"/>
      <c r="C13" s="571"/>
      <c r="D13" s="571" t="s">
        <v>370</v>
      </c>
      <c r="E13" s="571" t="s">
        <v>435</v>
      </c>
      <c r="F13" s="571" t="s">
        <v>436</v>
      </c>
      <c r="G13" s="571" t="s">
        <v>437</v>
      </c>
      <c r="H13" s="574"/>
    </row>
    <row r="14" spans="2:8" ht="13.5" thickBot="1">
      <c r="B14" s="576"/>
      <c r="C14" s="571"/>
      <c r="D14" s="571"/>
      <c r="E14" s="571"/>
      <c r="F14" s="571"/>
      <c r="G14" s="571"/>
      <c r="H14" s="574"/>
    </row>
    <row r="15" spans="2:8" ht="13.5" thickBot="1">
      <c r="B15" s="436">
        <v>1</v>
      </c>
      <c r="C15" s="437">
        <v>2</v>
      </c>
      <c r="D15" s="437">
        <v>3</v>
      </c>
      <c r="E15" s="437">
        <v>4</v>
      </c>
      <c r="F15" s="437">
        <v>5</v>
      </c>
      <c r="G15" s="437">
        <v>6</v>
      </c>
      <c r="H15" s="438">
        <v>7</v>
      </c>
    </row>
    <row r="16" spans="2:8" ht="24.75" customHeight="1">
      <c r="B16" s="442" t="s">
        <v>6</v>
      </c>
      <c r="C16" s="443"/>
      <c r="D16" s="227"/>
      <c r="E16" s="227"/>
      <c r="F16" s="227"/>
      <c r="G16" s="227"/>
      <c r="H16" s="444"/>
    </row>
    <row r="17" spans="2:8" ht="24.75" customHeight="1">
      <c r="B17" s="445" t="s">
        <v>13</v>
      </c>
      <c r="C17" s="446"/>
      <c r="D17" s="228"/>
      <c r="E17" s="228"/>
      <c r="F17" s="228"/>
      <c r="G17" s="228"/>
      <c r="H17" s="447"/>
    </row>
    <row r="18" spans="2:8" ht="24.75" customHeight="1">
      <c r="B18" s="445" t="s">
        <v>52</v>
      </c>
      <c r="C18" s="446"/>
      <c r="D18" s="228"/>
      <c r="E18" s="228"/>
      <c r="F18" s="228"/>
      <c r="G18" s="228"/>
      <c r="H18" s="447"/>
    </row>
    <row r="19" spans="2:8" ht="24.75" customHeight="1">
      <c r="B19" s="445" t="s">
        <v>53</v>
      </c>
      <c r="C19" s="448"/>
      <c r="D19" s="228"/>
      <c r="E19" s="228"/>
      <c r="F19" s="228"/>
      <c r="G19" s="228"/>
      <c r="H19" s="447"/>
    </row>
    <row r="20" spans="2:8" ht="24.75" customHeight="1" thickBot="1">
      <c r="B20" s="449" t="s">
        <v>54</v>
      </c>
      <c r="C20" s="450"/>
      <c r="D20" s="230"/>
      <c r="E20" s="230"/>
      <c r="F20" s="230"/>
      <c r="G20" s="230"/>
      <c r="H20" s="451"/>
    </row>
    <row r="21" spans="2:8" s="241" customFormat="1" ht="24.75" customHeight="1" thickBot="1">
      <c r="B21" s="440" t="s">
        <v>55</v>
      </c>
      <c r="C21" s="439" t="s">
        <v>536</v>
      </c>
      <c r="D21" s="489">
        <v>0</v>
      </c>
      <c r="E21" s="489">
        <v>0</v>
      </c>
      <c r="F21" s="489">
        <v>0</v>
      </c>
      <c r="G21" s="489">
        <v>0</v>
      </c>
      <c r="H21" s="490">
        <v>0</v>
      </c>
    </row>
    <row r="22" ht="12.75">
      <c r="C22" s="425"/>
    </row>
    <row r="23" s="241" customFormat="1" ht="12.75">
      <c r="C23" s="426"/>
    </row>
    <row r="24" s="241" customFormat="1" ht="12.75">
      <c r="C24" s="426"/>
    </row>
    <row r="25" s="241" customFormat="1" ht="12.75">
      <c r="C25" s="427"/>
    </row>
    <row r="33" s="241" customFormat="1" ht="12.75">
      <c r="C33" s="427"/>
    </row>
  </sheetData>
  <mergeCells count="9">
    <mergeCell ref="C10:C14"/>
    <mergeCell ref="B5:H6"/>
    <mergeCell ref="H10:H14"/>
    <mergeCell ref="B10:B14"/>
    <mergeCell ref="D10:G12"/>
    <mergeCell ref="D13:D14"/>
    <mergeCell ref="E13:E14"/>
    <mergeCell ref="F13:F14"/>
    <mergeCell ref="G13:G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4"/>
  <sheetViews>
    <sheetView workbookViewId="0" topLeftCell="A1">
      <selection activeCell="D17" sqref="D17:D19"/>
    </sheetView>
  </sheetViews>
  <sheetFormatPr defaultColWidth="9.00390625" defaultRowHeight="12.75"/>
  <cols>
    <col min="3" max="3" width="61.375" style="0" customWidth="1"/>
    <col min="4" max="4" width="34.875" style="0" customWidth="1"/>
    <col min="5" max="5" width="11.625" style="0" customWidth="1"/>
    <col min="6" max="6" width="12.25390625" style="0" customWidth="1"/>
  </cols>
  <sheetData>
    <row r="3" ht="14.25">
      <c r="B3" s="117" t="s">
        <v>540</v>
      </c>
    </row>
    <row r="6" spans="2:7" ht="35.25" customHeight="1">
      <c r="B6" s="572" t="s">
        <v>538</v>
      </c>
      <c r="C6" s="569"/>
      <c r="D6" s="569"/>
      <c r="E6" s="441"/>
      <c r="F6" s="441"/>
      <c r="G6" s="441"/>
    </row>
    <row r="7" spans="3:7" ht="12.75">
      <c r="C7" s="441"/>
      <c r="D7" s="441"/>
      <c r="E7" s="441"/>
      <c r="F7" s="441"/>
      <c r="G7" s="441"/>
    </row>
    <row r="10" ht="13.5" thickBot="1">
      <c r="D10" s="41" t="s">
        <v>535</v>
      </c>
    </row>
    <row r="11" spans="2:6" ht="12.75">
      <c r="B11" s="575" t="s">
        <v>265</v>
      </c>
      <c r="C11" s="570" t="s">
        <v>541</v>
      </c>
      <c r="D11" s="580" t="s">
        <v>543</v>
      </c>
      <c r="E11" s="452"/>
      <c r="F11" s="452"/>
    </row>
    <row r="12" spans="2:6" ht="12.75">
      <c r="B12" s="576"/>
      <c r="C12" s="571"/>
      <c r="D12" s="581"/>
      <c r="E12" s="452"/>
      <c r="F12" s="452"/>
    </row>
    <row r="13" spans="2:6" ht="12.75">
      <c r="B13" s="576"/>
      <c r="C13" s="571"/>
      <c r="D13" s="581"/>
      <c r="E13" s="452"/>
      <c r="F13" s="452"/>
    </row>
    <row r="14" spans="2:6" ht="12.75">
      <c r="B14" s="576"/>
      <c r="C14" s="571"/>
      <c r="D14" s="581"/>
      <c r="E14" s="452"/>
      <c r="F14" s="452"/>
    </row>
    <row r="15" spans="2:6" ht="13.5" thickBot="1">
      <c r="B15" s="576"/>
      <c r="C15" s="571"/>
      <c r="D15" s="581"/>
      <c r="E15" s="452"/>
      <c r="F15" s="452"/>
    </row>
    <row r="16" spans="2:6" ht="13.5" thickBot="1">
      <c r="B16" s="436">
        <v>1</v>
      </c>
      <c r="C16" s="437">
        <v>2</v>
      </c>
      <c r="D16" s="435">
        <v>3</v>
      </c>
      <c r="E16" s="42"/>
      <c r="F16" s="33"/>
    </row>
    <row r="17" spans="2:4" ht="19.5" customHeight="1">
      <c r="B17" s="453" t="s">
        <v>6</v>
      </c>
      <c r="C17" s="443" t="s">
        <v>18</v>
      </c>
      <c r="D17" s="474">
        <v>45500</v>
      </c>
    </row>
    <row r="18" spans="2:4" ht="19.5" customHeight="1">
      <c r="B18" s="454" t="s">
        <v>13</v>
      </c>
      <c r="C18" s="446" t="s">
        <v>441</v>
      </c>
      <c r="D18" s="475"/>
    </row>
    <row r="19" spans="2:4" ht="19.5" customHeight="1">
      <c r="B19" s="454" t="s">
        <v>52</v>
      </c>
      <c r="C19" s="446" t="s">
        <v>442</v>
      </c>
      <c r="D19" s="475">
        <v>510</v>
      </c>
    </row>
    <row r="20" spans="2:4" ht="30" customHeight="1">
      <c r="B20" s="454" t="s">
        <v>53</v>
      </c>
      <c r="C20" s="448" t="s">
        <v>443</v>
      </c>
      <c r="D20" s="475"/>
    </row>
    <row r="21" spans="2:4" ht="19.5" customHeight="1">
      <c r="B21" s="454" t="s">
        <v>54</v>
      </c>
      <c r="C21" s="446" t="s">
        <v>444</v>
      </c>
      <c r="D21" s="475"/>
    </row>
    <row r="22" spans="2:4" ht="19.5" customHeight="1">
      <c r="B22" s="454" t="s">
        <v>55</v>
      </c>
      <c r="C22" s="448" t="s">
        <v>445</v>
      </c>
      <c r="D22" s="475"/>
    </row>
    <row r="23" spans="2:4" ht="19.5" customHeight="1">
      <c r="B23" s="454" t="s">
        <v>57</v>
      </c>
      <c r="C23" s="448" t="s">
        <v>446</v>
      </c>
      <c r="D23" s="475"/>
    </row>
    <row r="24" spans="2:4" s="241" customFormat="1" ht="19.5" customHeight="1" thickBot="1">
      <c r="B24" s="455" t="s">
        <v>59</v>
      </c>
      <c r="C24" s="456" t="s">
        <v>542</v>
      </c>
      <c r="D24" s="476">
        <f>D17+D18+D19+D20+D21+D22+D23</f>
        <v>46010</v>
      </c>
    </row>
    <row r="25" s="241" customFormat="1" ht="12.75">
      <c r="C25" s="426"/>
    </row>
    <row r="26" spans="2:3" s="241" customFormat="1" ht="12.75">
      <c r="B26" s="457" t="s">
        <v>544</v>
      </c>
      <c r="C26" s="427"/>
    </row>
    <row r="34" s="241" customFormat="1" ht="12.75">
      <c r="C34" s="427"/>
    </row>
  </sheetData>
  <mergeCells count="4">
    <mergeCell ref="D11:D15"/>
    <mergeCell ref="B11:B15"/>
    <mergeCell ref="C11:C15"/>
    <mergeCell ref="B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34"/>
  <sheetViews>
    <sheetView workbookViewId="0" topLeftCell="A4">
      <selection activeCell="D24" sqref="D24"/>
    </sheetView>
  </sheetViews>
  <sheetFormatPr defaultColWidth="9.00390625" defaultRowHeight="12.75"/>
  <cols>
    <col min="3" max="3" width="61.375" style="0" customWidth="1"/>
    <col min="4" max="4" width="34.875" style="0" customWidth="1"/>
    <col min="5" max="5" width="11.625" style="0" customWidth="1"/>
    <col min="6" max="6" width="12.25390625" style="0" customWidth="1"/>
  </cols>
  <sheetData>
    <row r="3" ht="14.25">
      <c r="B3" s="117" t="s">
        <v>545</v>
      </c>
    </row>
    <row r="6" spans="2:7" ht="12.75">
      <c r="B6" s="572" t="s">
        <v>546</v>
      </c>
      <c r="C6" s="552"/>
      <c r="D6" s="552"/>
      <c r="E6" s="441"/>
      <c r="F6" s="441"/>
      <c r="G6" s="441"/>
    </row>
    <row r="7" spans="3:7" ht="12.75">
      <c r="C7" s="441"/>
      <c r="D7" s="441"/>
      <c r="E7" s="441"/>
      <c r="F7" s="441"/>
      <c r="G7" s="441"/>
    </row>
    <row r="10" ht="13.5" thickBot="1">
      <c r="D10" s="41" t="s">
        <v>535</v>
      </c>
    </row>
    <row r="11" spans="2:6" ht="12.75">
      <c r="B11" s="575" t="s">
        <v>265</v>
      </c>
      <c r="C11" s="570" t="s">
        <v>548</v>
      </c>
      <c r="D11" s="580" t="s">
        <v>549</v>
      </c>
      <c r="E11" s="452"/>
      <c r="F11" s="452"/>
    </row>
    <row r="12" spans="2:6" ht="12.75">
      <c r="B12" s="576"/>
      <c r="C12" s="571"/>
      <c r="D12" s="581"/>
      <c r="E12" s="452"/>
      <c r="F12" s="452"/>
    </row>
    <row r="13" spans="2:6" ht="12.75">
      <c r="B13" s="576"/>
      <c r="C13" s="571"/>
      <c r="D13" s="581"/>
      <c r="E13" s="452"/>
      <c r="F13" s="452"/>
    </row>
    <row r="14" spans="2:6" ht="12.75">
      <c r="B14" s="576"/>
      <c r="C14" s="571"/>
      <c r="D14" s="581"/>
      <c r="E14" s="452"/>
      <c r="F14" s="452"/>
    </row>
    <row r="15" spans="2:6" ht="13.5" thickBot="1">
      <c r="B15" s="576"/>
      <c r="C15" s="571"/>
      <c r="D15" s="581"/>
      <c r="E15" s="452"/>
      <c r="F15" s="452"/>
    </row>
    <row r="16" spans="2:6" ht="13.5" thickBot="1">
      <c r="B16" s="436">
        <v>1</v>
      </c>
      <c r="C16" s="437">
        <v>2</v>
      </c>
      <c r="D16" s="435">
        <v>3</v>
      </c>
      <c r="E16" s="42"/>
      <c r="F16" s="33"/>
    </row>
    <row r="17" spans="2:4" ht="19.5" customHeight="1">
      <c r="B17" s="453" t="s">
        <v>6</v>
      </c>
      <c r="C17" s="443"/>
      <c r="D17" s="444"/>
    </row>
    <row r="18" spans="2:4" ht="19.5" customHeight="1">
      <c r="B18" s="454" t="s">
        <v>13</v>
      </c>
      <c r="C18" s="446"/>
      <c r="D18" s="447"/>
    </row>
    <row r="19" spans="2:4" ht="19.5" customHeight="1">
      <c r="B19" s="454" t="s">
        <v>52</v>
      </c>
      <c r="C19" s="446"/>
      <c r="D19" s="447"/>
    </row>
    <row r="20" spans="2:4" ht="30" customHeight="1">
      <c r="B20" s="454" t="s">
        <v>53</v>
      </c>
      <c r="C20" s="448"/>
      <c r="D20" s="447"/>
    </row>
    <row r="21" spans="2:4" ht="19.5" customHeight="1">
      <c r="B21" s="454" t="s">
        <v>54</v>
      </c>
      <c r="C21" s="446"/>
      <c r="D21" s="447"/>
    </row>
    <row r="22" spans="2:4" ht="19.5" customHeight="1">
      <c r="B22" s="454" t="s">
        <v>55</v>
      </c>
      <c r="C22" s="448"/>
      <c r="D22" s="447"/>
    </row>
    <row r="23" spans="2:4" ht="19.5" customHeight="1">
      <c r="B23" s="454" t="s">
        <v>57</v>
      </c>
      <c r="C23" s="448"/>
      <c r="D23" s="447"/>
    </row>
    <row r="24" spans="2:4" s="241" customFormat="1" ht="19.5" customHeight="1" thickBot="1">
      <c r="B24" s="455" t="s">
        <v>59</v>
      </c>
      <c r="C24" s="456" t="s">
        <v>547</v>
      </c>
      <c r="D24" s="488">
        <v>0</v>
      </c>
    </row>
    <row r="25" s="241" customFormat="1" ht="12.75">
      <c r="C25" s="426"/>
    </row>
    <row r="26" spans="2:3" s="241" customFormat="1" ht="12.75">
      <c r="B26" s="457"/>
      <c r="C26" s="427"/>
    </row>
    <row r="34" s="241" customFormat="1" ht="12.75">
      <c r="C34" s="427"/>
    </row>
  </sheetData>
  <mergeCells count="4">
    <mergeCell ref="B11:B15"/>
    <mergeCell ref="C11:C15"/>
    <mergeCell ref="D11:D15"/>
    <mergeCell ref="B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58"/>
  <sheetViews>
    <sheetView workbookViewId="0" topLeftCell="A1">
      <selection activeCell="B2" sqref="B2:H2"/>
    </sheetView>
  </sheetViews>
  <sheetFormatPr defaultColWidth="9.00390625" defaultRowHeight="12.75"/>
  <cols>
    <col min="6" max="6" width="11.75390625" style="0" customWidth="1"/>
    <col min="9" max="9" width="12.25390625" style="0" customWidth="1"/>
    <col min="10" max="10" width="13.125" style="0" customWidth="1"/>
    <col min="11" max="11" width="5.625" style="0" customWidth="1"/>
  </cols>
  <sheetData>
    <row r="2" spans="2:9" ht="14.25">
      <c r="B2" s="582" t="s">
        <v>550</v>
      </c>
      <c r="C2" s="582"/>
      <c r="D2" s="552"/>
      <c r="E2" s="552"/>
      <c r="F2" s="552"/>
      <c r="G2" s="552"/>
      <c r="H2" s="552"/>
      <c r="I2" s="42"/>
    </row>
    <row r="5" ht="12.75">
      <c r="B5" s="241" t="s">
        <v>247</v>
      </c>
    </row>
    <row r="6" ht="12.75">
      <c r="B6" s="241" t="s">
        <v>248</v>
      </c>
    </row>
    <row r="10" spans="2:10" ht="12.75">
      <c r="B10" s="34"/>
      <c r="C10" s="34"/>
      <c r="D10" s="34"/>
      <c r="E10" s="34"/>
      <c r="F10" s="34"/>
      <c r="G10" s="34"/>
      <c r="H10" s="34"/>
      <c r="I10" s="34"/>
      <c r="J10" s="34"/>
    </row>
    <row r="11" spans="2:10" ht="12.75">
      <c r="B11" s="34" t="s">
        <v>250</v>
      </c>
      <c r="C11" s="34"/>
      <c r="D11" s="34"/>
      <c r="E11" s="34"/>
      <c r="F11" s="34"/>
      <c r="G11" s="34"/>
      <c r="H11" s="34"/>
      <c r="I11" s="34"/>
      <c r="J11" s="34"/>
    </row>
    <row r="12" spans="2:10" ht="13.5" thickBot="1">
      <c r="B12" s="231"/>
      <c r="C12" s="231"/>
      <c r="D12" s="231"/>
      <c r="E12" s="231"/>
      <c r="F12" s="231"/>
      <c r="G12" s="231"/>
      <c r="H12" s="231"/>
      <c r="I12" s="231"/>
      <c r="J12" s="231"/>
    </row>
    <row r="13" spans="2:10" s="241" customFormat="1" ht="13.5" thickBot="1">
      <c r="B13" s="583" t="s">
        <v>249</v>
      </c>
      <c r="C13" s="584"/>
      <c r="D13" s="584"/>
      <c r="E13" s="584"/>
      <c r="F13" s="584"/>
      <c r="G13" s="422" t="s">
        <v>370</v>
      </c>
      <c r="H13" s="422" t="s">
        <v>435</v>
      </c>
      <c r="I13" s="422" t="s">
        <v>552</v>
      </c>
      <c r="J13" s="249" t="s">
        <v>162</v>
      </c>
    </row>
    <row r="14" spans="2:10" ht="12.75">
      <c r="B14" s="585" t="s">
        <v>251</v>
      </c>
      <c r="C14" s="586"/>
      <c r="D14" s="586"/>
      <c r="E14" s="586"/>
      <c r="F14" s="586"/>
      <c r="G14" s="252"/>
      <c r="H14" s="252"/>
      <c r="I14" s="252"/>
      <c r="J14" s="252">
        <f aca="true" t="shared" si="0" ref="J14:J19">G14+H14</f>
        <v>0</v>
      </c>
    </row>
    <row r="15" spans="2:10" ht="12.75">
      <c r="B15" s="587" t="s">
        <v>252</v>
      </c>
      <c r="C15" s="588"/>
      <c r="D15" s="588"/>
      <c r="E15" s="588"/>
      <c r="F15" s="588"/>
      <c r="G15" s="253"/>
      <c r="H15" s="253"/>
      <c r="I15" s="253"/>
      <c r="J15" s="253">
        <f t="shared" si="0"/>
        <v>0</v>
      </c>
    </row>
    <row r="16" spans="2:10" ht="12.75">
      <c r="B16" s="587" t="s">
        <v>253</v>
      </c>
      <c r="C16" s="588"/>
      <c r="D16" s="588"/>
      <c r="E16" s="588"/>
      <c r="F16" s="588"/>
      <c r="G16" s="253"/>
      <c r="H16" s="253"/>
      <c r="I16" s="253"/>
      <c r="J16" s="253">
        <f t="shared" si="0"/>
        <v>0</v>
      </c>
    </row>
    <row r="17" spans="2:10" ht="12.75">
      <c r="B17" s="587" t="s">
        <v>254</v>
      </c>
      <c r="C17" s="588"/>
      <c r="D17" s="588"/>
      <c r="E17" s="588"/>
      <c r="F17" s="588"/>
      <c r="G17" s="253"/>
      <c r="H17" s="253"/>
      <c r="I17" s="253"/>
      <c r="J17" s="253">
        <f t="shared" si="0"/>
        <v>0</v>
      </c>
    </row>
    <row r="18" spans="2:10" ht="12.75">
      <c r="B18" s="587" t="s">
        <v>255</v>
      </c>
      <c r="C18" s="588"/>
      <c r="D18" s="588"/>
      <c r="E18" s="588"/>
      <c r="F18" s="588"/>
      <c r="G18" s="253"/>
      <c r="H18" s="253"/>
      <c r="I18" s="253"/>
      <c r="J18" s="253">
        <f t="shared" si="0"/>
        <v>0</v>
      </c>
    </row>
    <row r="19" spans="2:10" ht="13.5" thickBot="1">
      <c r="B19" s="589" t="s">
        <v>256</v>
      </c>
      <c r="C19" s="590"/>
      <c r="D19" s="590"/>
      <c r="E19" s="590"/>
      <c r="F19" s="590"/>
      <c r="G19" s="254"/>
      <c r="H19" s="254"/>
      <c r="I19" s="254"/>
      <c r="J19" s="254">
        <f t="shared" si="0"/>
        <v>0</v>
      </c>
    </row>
    <row r="20" spans="2:10" s="241" customFormat="1" ht="13.5" thickBot="1">
      <c r="B20" s="583" t="s">
        <v>257</v>
      </c>
      <c r="C20" s="584"/>
      <c r="D20" s="584"/>
      <c r="E20" s="584"/>
      <c r="F20" s="584"/>
      <c r="G20" s="255">
        <f>SUM(G14:G19)</f>
        <v>0</v>
      </c>
      <c r="H20" s="255">
        <f>SUM(H14:H19)</f>
        <v>0</v>
      </c>
      <c r="I20" s="255"/>
      <c r="J20" s="255">
        <f>SUM(J14:J19)</f>
        <v>0</v>
      </c>
    </row>
    <row r="22" ht="13.5" thickBot="1"/>
    <row r="23" spans="2:10" s="241" customFormat="1" ht="13.5" thickBot="1">
      <c r="B23" s="583" t="s">
        <v>258</v>
      </c>
      <c r="C23" s="584"/>
      <c r="D23" s="584"/>
      <c r="E23" s="584"/>
      <c r="F23" s="591"/>
      <c r="G23" s="422" t="s">
        <v>370</v>
      </c>
      <c r="H23" s="422" t="s">
        <v>435</v>
      </c>
      <c r="I23" s="422" t="s">
        <v>552</v>
      </c>
      <c r="J23" s="249" t="s">
        <v>162</v>
      </c>
    </row>
    <row r="24" spans="2:10" ht="12.75">
      <c r="B24" s="585" t="s">
        <v>259</v>
      </c>
      <c r="C24" s="586"/>
      <c r="D24" s="586"/>
      <c r="E24" s="586"/>
      <c r="F24" s="592"/>
      <c r="G24" s="251"/>
      <c r="H24" s="251"/>
      <c r="I24" s="251"/>
      <c r="J24" s="251">
        <f>G24+H24</f>
        <v>0</v>
      </c>
    </row>
    <row r="25" spans="2:10" ht="12.75">
      <c r="B25" s="587" t="s">
        <v>260</v>
      </c>
      <c r="C25" s="588"/>
      <c r="D25" s="588"/>
      <c r="E25" s="588"/>
      <c r="F25" s="593"/>
      <c r="G25" s="225"/>
      <c r="H25" s="225"/>
      <c r="I25" s="225"/>
      <c r="J25" s="225">
        <f>G25+H25</f>
        <v>0</v>
      </c>
    </row>
    <row r="26" spans="2:10" ht="12.75">
      <c r="B26" s="587" t="s">
        <v>261</v>
      </c>
      <c r="C26" s="588"/>
      <c r="D26" s="588"/>
      <c r="E26" s="588"/>
      <c r="F26" s="593"/>
      <c r="G26" s="225"/>
      <c r="H26" s="225"/>
      <c r="I26" s="225"/>
      <c r="J26" s="225">
        <f>G26+H26</f>
        <v>0</v>
      </c>
    </row>
    <row r="27" spans="2:10" ht="13.5" thickBot="1">
      <c r="B27" s="589" t="s">
        <v>262</v>
      </c>
      <c r="C27" s="590"/>
      <c r="D27" s="590"/>
      <c r="E27" s="590"/>
      <c r="F27" s="594"/>
      <c r="G27" s="225"/>
      <c r="H27" s="225"/>
      <c r="I27" s="225"/>
      <c r="J27" s="225">
        <f>G27+H27</f>
        <v>0</v>
      </c>
    </row>
    <row r="28" spans="2:10" s="241" customFormat="1" ht="13.5" thickBot="1">
      <c r="B28" s="583" t="s">
        <v>94</v>
      </c>
      <c r="C28" s="584"/>
      <c r="D28" s="584"/>
      <c r="E28" s="584"/>
      <c r="F28" s="584"/>
      <c r="G28" s="249">
        <f>G24+G25+G26+G27</f>
        <v>0</v>
      </c>
      <c r="H28" s="249">
        <f>H24+H25+H26+H27</f>
        <v>0</v>
      </c>
      <c r="I28" s="249"/>
      <c r="J28" s="249">
        <f>J24+J25+J26+J27</f>
        <v>0</v>
      </c>
    </row>
    <row r="33" spans="2:10" ht="12.75">
      <c r="B33" s="34" t="s">
        <v>250</v>
      </c>
      <c r="C33" s="34"/>
      <c r="D33" s="34"/>
      <c r="E33" s="34"/>
      <c r="F33" s="34"/>
      <c r="G33" s="34"/>
      <c r="H33" s="34"/>
      <c r="I33" s="34"/>
      <c r="J33" s="34"/>
    </row>
    <row r="34" spans="2:10" ht="13.5" thickBot="1">
      <c r="B34" s="231"/>
      <c r="C34" s="231"/>
      <c r="D34" s="231"/>
      <c r="E34" s="231"/>
      <c r="F34" s="231"/>
      <c r="G34" s="231"/>
      <c r="H34" s="231"/>
      <c r="I34" s="231"/>
      <c r="J34" s="231"/>
    </row>
    <row r="35" spans="2:10" s="241" customFormat="1" ht="13.5" thickBot="1">
      <c r="B35" s="583" t="s">
        <v>249</v>
      </c>
      <c r="C35" s="584"/>
      <c r="D35" s="584"/>
      <c r="E35" s="584"/>
      <c r="F35" s="584"/>
      <c r="G35" s="422" t="s">
        <v>370</v>
      </c>
      <c r="H35" s="422" t="s">
        <v>435</v>
      </c>
      <c r="I35" s="422" t="s">
        <v>552</v>
      </c>
      <c r="J35" s="249" t="s">
        <v>162</v>
      </c>
    </row>
    <row r="36" spans="2:10" ht="12.75">
      <c r="B36" s="585" t="s">
        <v>251</v>
      </c>
      <c r="C36" s="586"/>
      <c r="D36" s="586"/>
      <c r="E36" s="586"/>
      <c r="F36" s="586"/>
      <c r="G36" s="251"/>
      <c r="H36" s="251"/>
      <c r="I36" s="251"/>
      <c r="J36" s="251">
        <f aca="true" t="shared" si="1" ref="J36:J41">G36+H36</f>
        <v>0</v>
      </c>
    </row>
    <row r="37" spans="2:10" ht="12.75">
      <c r="B37" s="587" t="s">
        <v>252</v>
      </c>
      <c r="C37" s="588"/>
      <c r="D37" s="588"/>
      <c r="E37" s="588"/>
      <c r="F37" s="588"/>
      <c r="G37" s="225"/>
      <c r="H37" s="225"/>
      <c r="I37" s="225"/>
      <c r="J37" s="225">
        <f t="shared" si="1"/>
        <v>0</v>
      </c>
    </row>
    <row r="38" spans="2:10" ht="12.75">
      <c r="B38" s="587" t="s">
        <v>253</v>
      </c>
      <c r="C38" s="588"/>
      <c r="D38" s="588"/>
      <c r="E38" s="588"/>
      <c r="F38" s="588"/>
      <c r="G38" s="225"/>
      <c r="H38" s="225"/>
      <c r="I38" s="225"/>
      <c r="J38" s="225">
        <f t="shared" si="1"/>
        <v>0</v>
      </c>
    </row>
    <row r="39" spans="2:10" ht="12.75">
      <c r="B39" s="587" t="s">
        <v>254</v>
      </c>
      <c r="C39" s="588"/>
      <c r="D39" s="588"/>
      <c r="E39" s="588"/>
      <c r="F39" s="588"/>
      <c r="G39" s="225"/>
      <c r="H39" s="225"/>
      <c r="I39" s="225"/>
      <c r="J39" s="225">
        <f t="shared" si="1"/>
        <v>0</v>
      </c>
    </row>
    <row r="40" spans="2:10" ht="12.75">
      <c r="B40" s="587" t="s">
        <v>255</v>
      </c>
      <c r="C40" s="588"/>
      <c r="D40" s="588"/>
      <c r="E40" s="588"/>
      <c r="F40" s="588"/>
      <c r="G40" s="225"/>
      <c r="H40" s="225"/>
      <c r="I40" s="225"/>
      <c r="J40" s="225">
        <f t="shared" si="1"/>
        <v>0</v>
      </c>
    </row>
    <row r="41" spans="2:10" ht="13.5" thickBot="1">
      <c r="B41" s="589" t="s">
        <v>256</v>
      </c>
      <c r="C41" s="590"/>
      <c r="D41" s="590"/>
      <c r="E41" s="590"/>
      <c r="F41" s="590"/>
      <c r="G41" s="226"/>
      <c r="H41" s="226"/>
      <c r="I41" s="226"/>
      <c r="J41" s="226">
        <f t="shared" si="1"/>
        <v>0</v>
      </c>
    </row>
    <row r="42" spans="2:10" s="241" customFormat="1" ht="13.5" thickBot="1">
      <c r="B42" s="583" t="s">
        <v>257</v>
      </c>
      <c r="C42" s="584"/>
      <c r="D42" s="584"/>
      <c r="E42" s="584"/>
      <c r="F42" s="584"/>
      <c r="G42" s="250">
        <f>SUM(G36:G41)</f>
        <v>0</v>
      </c>
      <c r="H42" s="250">
        <f>SUM(H36:H41)</f>
        <v>0</v>
      </c>
      <c r="I42" s="250"/>
      <c r="J42" s="250">
        <f>SUM(J36:J41)</f>
        <v>0</v>
      </c>
    </row>
    <row r="44" ht="13.5" thickBot="1"/>
    <row r="45" spans="2:10" s="241" customFormat="1" ht="13.5" thickBot="1">
      <c r="B45" s="583" t="s">
        <v>258</v>
      </c>
      <c r="C45" s="584"/>
      <c r="D45" s="584"/>
      <c r="E45" s="584"/>
      <c r="F45" s="591"/>
      <c r="G45" s="422" t="s">
        <v>370</v>
      </c>
      <c r="H45" s="422" t="s">
        <v>435</v>
      </c>
      <c r="I45" s="422" t="s">
        <v>552</v>
      </c>
      <c r="J45" s="249" t="s">
        <v>162</v>
      </c>
    </row>
    <row r="46" spans="2:10" ht="12.75">
      <c r="B46" s="585" t="s">
        <v>259</v>
      </c>
      <c r="C46" s="586"/>
      <c r="D46" s="586"/>
      <c r="E46" s="586"/>
      <c r="F46" s="592"/>
      <c r="G46" s="251"/>
      <c r="H46" s="251"/>
      <c r="I46" s="251"/>
      <c r="J46" s="251">
        <f>G46+H46</f>
        <v>0</v>
      </c>
    </row>
    <row r="47" spans="2:10" ht="12.75">
      <c r="B47" s="587" t="s">
        <v>260</v>
      </c>
      <c r="C47" s="588"/>
      <c r="D47" s="588"/>
      <c r="E47" s="588"/>
      <c r="F47" s="593"/>
      <c r="G47" s="225"/>
      <c r="H47" s="225"/>
      <c r="I47" s="225"/>
      <c r="J47" s="225">
        <f>G47+H47</f>
        <v>0</v>
      </c>
    </row>
    <row r="48" spans="2:10" ht="12.75">
      <c r="B48" s="587" t="s">
        <v>261</v>
      </c>
      <c r="C48" s="588"/>
      <c r="D48" s="588"/>
      <c r="E48" s="588"/>
      <c r="F48" s="593"/>
      <c r="G48" s="225"/>
      <c r="H48" s="225"/>
      <c r="I48" s="225"/>
      <c r="J48" s="225">
        <f>G48+H48</f>
        <v>0</v>
      </c>
    </row>
    <row r="49" spans="2:10" ht="13.5" thickBot="1">
      <c r="B49" s="589" t="s">
        <v>262</v>
      </c>
      <c r="C49" s="590"/>
      <c r="D49" s="590"/>
      <c r="E49" s="590"/>
      <c r="F49" s="594"/>
      <c r="G49" s="225"/>
      <c r="H49" s="225"/>
      <c r="I49" s="225"/>
      <c r="J49" s="225">
        <f>G49+H49</f>
        <v>0</v>
      </c>
    </row>
    <row r="50" spans="2:10" s="241" customFormat="1" ht="13.5" thickBot="1">
      <c r="B50" s="583" t="s">
        <v>94</v>
      </c>
      <c r="C50" s="584"/>
      <c r="D50" s="584"/>
      <c r="E50" s="584"/>
      <c r="F50" s="584"/>
      <c r="G50" s="249">
        <f>SUM(G46:G49)</f>
        <v>0</v>
      </c>
      <c r="H50" s="249">
        <f>SUM(H46:H49)</f>
        <v>0</v>
      </c>
      <c r="I50" s="249"/>
      <c r="J50" s="249">
        <f>SUM(J46:J49)</f>
        <v>0</v>
      </c>
    </row>
    <row r="53" ht="12.75">
      <c r="B53" s="241" t="s">
        <v>551</v>
      </c>
    </row>
    <row r="55" ht="13.5" thickBot="1"/>
    <row r="56" spans="2:11" ht="13.5" thickBot="1">
      <c r="B56" s="597" t="s">
        <v>263</v>
      </c>
      <c r="C56" s="597"/>
      <c r="D56" s="597"/>
      <c r="E56" s="597"/>
      <c r="F56" s="597"/>
      <c r="G56" s="597"/>
      <c r="H56" s="597"/>
      <c r="I56" s="422"/>
      <c r="J56" s="595" t="s">
        <v>264</v>
      </c>
      <c r="K56" s="595"/>
    </row>
    <row r="57" spans="2:11" ht="13.5" thickBot="1">
      <c r="B57" s="598"/>
      <c r="C57" s="598"/>
      <c r="D57" s="598"/>
      <c r="E57" s="598"/>
      <c r="F57" s="598"/>
      <c r="G57" s="598"/>
      <c r="H57" s="598"/>
      <c r="I57" s="423"/>
      <c r="J57" s="599"/>
      <c r="K57" s="599"/>
    </row>
    <row r="58" spans="2:11" s="241" customFormat="1" ht="13.5" thickBot="1">
      <c r="B58" s="595" t="s">
        <v>94</v>
      </c>
      <c r="C58" s="595"/>
      <c r="D58" s="595"/>
      <c r="E58" s="595"/>
      <c r="F58" s="595"/>
      <c r="G58" s="595"/>
      <c r="H58" s="595"/>
      <c r="I58" s="424"/>
      <c r="J58" s="596">
        <f>J57</f>
        <v>0</v>
      </c>
      <c r="K58" s="596"/>
    </row>
  </sheetData>
  <mergeCells count="35">
    <mergeCell ref="B58:H58"/>
    <mergeCell ref="J58:K58"/>
    <mergeCell ref="B50:F50"/>
    <mergeCell ref="B56:H56"/>
    <mergeCell ref="J56:K56"/>
    <mergeCell ref="B57:H57"/>
    <mergeCell ref="J57:K57"/>
    <mergeCell ref="B46:F46"/>
    <mergeCell ref="B47:F47"/>
    <mergeCell ref="B48:F48"/>
    <mergeCell ref="B49:F49"/>
    <mergeCell ref="B40:F40"/>
    <mergeCell ref="B41:F41"/>
    <mergeCell ref="B42:F42"/>
    <mergeCell ref="B45:F45"/>
    <mergeCell ref="B36:F36"/>
    <mergeCell ref="B37:F37"/>
    <mergeCell ref="B38:F38"/>
    <mergeCell ref="B39:F39"/>
    <mergeCell ref="B26:F26"/>
    <mergeCell ref="B27:F27"/>
    <mergeCell ref="B28:F28"/>
    <mergeCell ref="B35:F35"/>
    <mergeCell ref="B20:F20"/>
    <mergeCell ref="B23:F23"/>
    <mergeCell ref="B24:F24"/>
    <mergeCell ref="B25:F25"/>
    <mergeCell ref="B16:F16"/>
    <mergeCell ref="B17:F17"/>
    <mergeCell ref="B18:F18"/>
    <mergeCell ref="B19:F19"/>
    <mergeCell ref="B2:H2"/>
    <mergeCell ref="B13:F13"/>
    <mergeCell ref="B14:F14"/>
    <mergeCell ref="B15:F1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154"/>
  <sheetViews>
    <sheetView view="pageBreakPreview" zoomScale="80" zoomScaleNormal="80" zoomScaleSheetLayoutView="80" workbookViewId="0" topLeftCell="A108">
      <selection activeCell="L67" sqref="L67"/>
    </sheetView>
  </sheetViews>
  <sheetFormatPr defaultColWidth="9.00390625" defaultRowHeight="19.5" customHeight="1"/>
  <cols>
    <col min="1" max="1" width="9.125" style="1" customWidth="1"/>
    <col min="2" max="2" width="13.375" style="235" customWidth="1"/>
    <col min="3" max="3" width="60.375" style="134" customWidth="1"/>
    <col min="4" max="4" width="12.125" style="389" hidden="1" customWidth="1"/>
    <col min="5" max="5" width="13.375" style="498" customWidth="1"/>
    <col min="6" max="6" width="13.375" style="259" hidden="1" customWidth="1"/>
    <col min="7" max="7" width="12.00390625" style="498" hidden="1" customWidth="1"/>
    <col min="8" max="8" width="13.375" style="259" hidden="1" customWidth="1"/>
    <col min="9" max="9" width="12.00390625" style="498" hidden="1" customWidth="1"/>
    <col min="10" max="10" width="13.375" style="259" hidden="1" customWidth="1"/>
    <col min="11" max="11" width="12.00390625" style="498" customWidth="1"/>
    <col min="12" max="12" width="13.375" style="259" customWidth="1"/>
    <col min="13" max="13" width="12.00390625" style="498" customWidth="1"/>
    <col min="14" max="16384" width="9.125" style="1" customWidth="1"/>
  </cols>
  <sheetData>
    <row r="1" ht="19.5" customHeight="1">
      <c r="B1" s="212"/>
    </row>
    <row r="2" spans="2:13" ht="19.5" customHeight="1">
      <c r="B2" s="600" t="s">
        <v>553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564"/>
    </row>
    <row r="3" spans="2:13" ht="19.5" customHeight="1"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564"/>
    </row>
    <row r="4" spans="3:13" ht="19.5" customHeight="1" thickBot="1">
      <c r="C4" s="390"/>
      <c r="D4" s="390"/>
      <c r="E4" s="499"/>
      <c r="F4" s="260"/>
      <c r="G4" s="499"/>
      <c r="H4" s="260"/>
      <c r="I4" s="499"/>
      <c r="J4" s="260"/>
      <c r="K4" s="499"/>
      <c r="L4" s="260"/>
      <c r="M4" s="499"/>
    </row>
    <row r="5" spans="2:13" s="2" customFormat="1" ht="19.5" customHeight="1" thickBot="1">
      <c r="B5" s="603" t="s">
        <v>100</v>
      </c>
      <c r="C5" s="603"/>
      <c r="D5" s="391" t="s">
        <v>101</v>
      </c>
      <c r="E5" s="500" t="s">
        <v>82</v>
      </c>
      <c r="F5" s="261" t="s">
        <v>357</v>
      </c>
      <c r="G5" s="500" t="s">
        <v>425</v>
      </c>
      <c r="H5" s="261" t="s">
        <v>598</v>
      </c>
      <c r="I5" s="500" t="s">
        <v>425</v>
      </c>
      <c r="J5" s="261" t="s">
        <v>601</v>
      </c>
      <c r="K5" s="500" t="s">
        <v>425</v>
      </c>
      <c r="L5" s="261" t="s">
        <v>204</v>
      </c>
      <c r="M5" s="500" t="s">
        <v>425</v>
      </c>
    </row>
    <row r="6" spans="2:13" s="2" customFormat="1" ht="19.5" customHeight="1" thickBot="1">
      <c r="B6" s="337" t="s">
        <v>314</v>
      </c>
      <c r="C6" s="392" t="s">
        <v>315</v>
      </c>
      <c r="D6" s="391">
        <v>0</v>
      </c>
      <c r="E6" s="500">
        <f aca="true" t="shared" si="0" ref="E6:K6">E9</f>
        <v>25487</v>
      </c>
      <c r="F6" s="261">
        <f t="shared" si="0"/>
        <v>0</v>
      </c>
      <c r="G6" s="500">
        <f t="shared" si="0"/>
        <v>25487</v>
      </c>
      <c r="H6" s="261">
        <f t="shared" si="0"/>
        <v>0</v>
      </c>
      <c r="I6" s="500">
        <f t="shared" si="0"/>
        <v>25487</v>
      </c>
      <c r="J6" s="261">
        <f t="shared" si="0"/>
        <v>0</v>
      </c>
      <c r="K6" s="500">
        <f t="shared" si="0"/>
        <v>25487</v>
      </c>
      <c r="L6" s="261">
        <f>L9+L8+L7</f>
        <v>11691</v>
      </c>
      <c r="M6" s="261">
        <f>M9+M8+M7</f>
        <v>37178</v>
      </c>
    </row>
    <row r="7" spans="2:13" s="2" customFormat="1" ht="19.5" customHeight="1">
      <c r="B7" s="338"/>
      <c r="C7" s="395" t="s">
        <v>102</v>
      </c>
      <c r="D7" s="394"/>
      <c r="E7" s="501">
        <v>0</v>
      </c>
      <c r="F7" s="262">
        <v>412</v>
      </c>
      <c r="G7" s="538">
        <f>E7+F7</f>
        <v>412</v>
      </c>
      <c r="H7" s="262">
        <v>170</v>
      </c>
      <c r="I7" s="538">
        <f>G7+H7</f>
        <v>582</v>
      </c>
      <c r="J7" s="262">
        <v>112</v>
      </c>
      <c r="K7" s="538">
        <v>0</v>
      </c>
      <c r="L7" s="262">
        <v>8117</v>
      </c>
      <c r="M7" s="538">
        <f>K7+L7</f>
        <v>8117</v>
      </c>
    </row>
    <row r="8" spans="2:13" s="2" customFormat="1" ht="19.5" customHeight="1" thickBot="1">
      <c r="B8" s="339"/>
      <c r="C8" s="4" t="s">
        <v>103</v>
      </c>
      <c r="D8" s="396"/>
      <c r="E8" s="502">
        <v>0</v>
      </c>
      <c r="F8" s="263">
        <v>112</v>
      </c>
      <c r="G8" s="539">
        <f>E8+F8</f>
        <v>112</v>
      </c>
      <c r="H8" s="263">
        <v>59</v>
      </c>
      <c r="I8" s="539">
        <f>G8+H8</f>
        <v>171</v>
      </c>
      <c r="J8" s="263">
        <v>50</v>
      </c>
      <c r="K8" s="539">
        <v>0</v>
      </c>
      <c r="L8" s="263">
        <v>2095</v>
      </c>
      <c r="M8" s="539">
        <f>K8+L8</f>
        <v>2095</v>
      </c>
    </row>
    <row r="9" spans="2:13" s="2" customFormat="1" ht="19.5" customHeight="1" thickBot="1">
      <c r="B9" s="546"/>
      <c r="C9" s="393" t="s">
        <v>104</v>
      </c>
      <c r="D9" s="394"/>
      <c r="E9" s="547">
        <v>25487</v>
      </c>
      <c r="F9" s="548">
        <v>0</v>
      </c>
      <c r="G9" s="549">
        <f>E9+F9</f>
        <v>25487</v>
      </c>
      <c r="H9" s="548"/>
      <c r="I9" s="549">
        <f>G9+H9</f>
        <v>25487</v>
      </c>
      <c r="J9" s="548"/>
      <c r="K9" s="549">
        <f>I9+J9</f>
        <v>25487</v>
      </c>
      <c r="L9" s="548">
        <v>1479</v>
      </c>
      <c r="M9" s="549">
        <f>K9+L9</f>
        <v>26966</v>
      </c>
    </row>
    <row r="10" spans="2:13" s="2" customFormat="1" ht="19.5" customHeight="1" thickBot="1">
      <c r="B10" s="337" t="s">
        <v>316</v>
      </c>
      <c r="C10" s="392" t="s">
        <v>181</v>
      </c>
      <c r="D10" s="391">
        <v>7</v>
      </c>
      <c r="E10" s="500">
        <f aca="true" t="shared" si="1" ref="E10:K10">E11+E12+E13</f>
        <v>16043</v>
      </c>
      <c r="F10" s="261">
        <f t="shared" si="1"/>
        <v>524</v>
      </c>
      <c r="G10" s="500">
        <f t="shared" si="1"/>
        <v>16567</v>
      </c>
      <c r="H10" s="261">
        <f t="shared" si="1"/>
        <v>229</v>
      </c>
      <c r="I10" s="500">
        <f t="shared" si="1"/>
        <v>16796</v>
      </c>
      <c r="J10" s="261">
        <f t="shared" si="1"/>
        <v>162</v>
      </c>
      <c r="K10" s="500">
        <f t="shared" si="1"/>
        <v>16958</v>
      </c>
      <c r="L10" s="261">
        <f>L11+L12+L13</f>
        <v>-14392</v>
      </c>
      <c r="M10" s="500">
        <f>M11+M12+M13</f>
        <v>2566</v>
      </c>
    </row>
    <row r="11" spans="2:13" s="2" customFormat="1" ht="19.5" customHeight="1">
      <c r="B11" s="338"/>
      <c r="C11" s="395" t="s">
        <v>102</v>
      </c>
      <c r="D11" s="394"/>
      <c r="E11" s="501">
        <v>10448</v>
      </c>
      <c r="F11" s="262">
        <v>412</v>
      </c>
      <c r="G11" s="538">
        <f>E11+F11</f>
        <v>10860</v>
      </c>
      <c r="H11" s="262">
        <v>170</v>
      </c>
      <c r="I11" s="538">
        <f>G11+H11</f>
        <v>11030</v>
      </c>
      <c r="J11" s="262">
        <v>112</v>
      </c>
      <c r="K11" s="538">
        <f>I11+J11</f>
        <v>11142</v>
      </c>
      <c r="L11" s="262">
        <v>-10739</v>
      </c>
      <c r="M11" s="538">
        <f>K11+L11</f>
        <v>403</v>
      </c>
    </row>
    <row r="12" spans="2:13" s="2" customFormat="1" ht="19.5" customHeight="1">
      <c r="B12" s="339"/>
      <c r="C12" s="4" t="s">
        <v>103</v>
      </c>
      <c r="D12" s="396"/>
      <c r="E12" s="502">
        <v>2874</v>
      </c>
      <c r="F12" s="263">
        <v>112</v>
      </c>
      <c r="G12" s="539">
        <f>E12+F12</f>
        <v>2986</v>
      </c>
      <c r="H12" s="263">
        <v>59</v>
      </c>
      <c r="I12" s="539">
        <f>G12+H12</f>
        <v>3045</v>
      </c>
      <c r="J12" s="263">
        <v>50</v>
      </c>
      <c r="K12" s="539">
        <f>I12+J12</f>
        <v>3095</v>
      </c>
      <c r="L12" s="263">
        <v>-2799</v>
      </c>
      <c r="M12" s="539">
        <f>K12+L12</f>
        <v>296</v>
      </c>
    </row>
    <row r="13" spans="2:13" s="2" customFormat="1" ht="19.5" customHeight="1" thickBot="1">
      <c r="B13" s="339"/>
      <c r="C13" s="393" t="s">
        <v>360</v>
      </c>
      <c r="D13" s="397"/>
      <c r="E13" s="503">
        <v>2721</v>
      </c>
      <c r="F13" s="297"/>
      <c r="G13" s="540">
        <f>E13+F13</f>
        <v>2721</v>
      </c>
      <c r="H13" s="297"/>
      <c r="I13" s="540">
        <f>G13+H13</f>
        <v>2721</v>
      </c>
      <c r="J13" s="297"/>
      <c r="K13" s="540">
        <f>I13+J13</f>
        <v>2721</v>
      </c>
      <c r="L13" s="297">
        <v>-854</v>
      </c>
      <c r="M13" s="540">
        <f>K13+L13</f>
        <v>1867</v>
      </c>
    </row>
    <row r="14" spans="2:13" ht="19.5" customHeight="1" thickBot="1">
      <c r="B14" s="121" t="s">
        <v>317</v>
      </c>
      <c r="C14" s="398" t="s">
        <v>214</v>
      </c>
      <c r="D14" s="388">
        <v>0</v>
      </c>
      <c r="E14" s="123">
        <f aca="true" t="shared" si="2" ref="E14:M16">E15</f>
        <v>163</v>
      </c>
      <c r="F14" s="264">
        <f t="shared" si="2"/>
        <v>0</v>
      </c>
      <c r="G14" s="123">
        <f t="shared" si="2"/>
        <v>163</v>
      </c>
      <c r="H14" s="264">
        <f t="shared" si="2"/>
        <v>0</v>
      </c>
      <c r="I14" s="123">
        <f t="shared" si="2"/>
        <v>163</v>
      </c>
      <c r="J14" s="264">
        <f t="shared" si="2"/>
        <v>0</v>
      </c>
      <c r="K14" s="123">
        <f t="shared" si="2"/>
        <v>163</v>
      </c>
      <c r="L14" s="264">
        <f t="shared" si="2"/>
        <v>0</v>
      </c>
      <c r="M14" s="123">
        <f t="shared" si="2"/>
        <v>163</v>
      </c>
    </row>
    <row r="15" spans="2:13" ht="19.5" customHeight="1" thickBot="1">
      <c r="B15" s="340"/>
      <c r="C15" s="393" t="s">
        <v>360</v>
      </c>
      <c r="D15" s="399"/>
      <c r="E15" s="221">
        <v>163</v>
      </c>
      <c r="F15" s="265"/>
      <c r="G15" s="221">
        <f>E15+F15</f>
        <v>163</v>
      </c>
      <c r="H15" s="265"/>
      <c r="I15" s="221">
        <f>G15+H15</f>
        <v>163</v>
      </c>
      <c r="J15" s="265"/>
      <c r="K15" s="221">
        <f>I15+J15</f>
        <v>163</v>
      </c>
      <c r="L15" s="265">
        <v>0</v>
      </c>
      <c r="M15" s="221">
        <f>K15+L15</f>
        <v>163</v>
      </c>
    </row>
    <row r="16" spans="2:13" ht="19.5" customHeight="1" thickBot="1">
      <c r="B16" s="121" t="s">
        <v>318</v>
      </c>
      <c r="C16" s="398" t="s">
        <v>215</v>
      </c>
      <c r="D16" s="388">
        <v>0</v>
      </c>
      <c r="E16" s="123">
        <f t="shared" si="2"/>
        <v>1380</v>
      </c>
      <c r="F16" s="264">
        <f t="shared" si="2"/>
        <v>0</v>
      </c>
      <c r="G16" s="123">
        <f t="shared" si="2"/>
        <v>1380</v>
      </c>
      <c r="H16" s="264">
        <f t="shared" si="2"/>
        <v>0</v>
      </c>
      <c r="I16" s="123">
        <f t="shared" si="2"/>
        <v>1380</v>
      </c>
      <c r="J16" s="264">
        <f t="shared" si="2"/>
        <v>0</v>
      </c>
      <c r="K16" s="123">
        <f t="shared" si="2"/>
        <v>1380</v>
      </c>
      <c r="L16" s="264">
        <f t="shared" si="2"/>
        <v>-338</v>
      </c>
      <c r="M16" s="123">
        <f t="shared" si="2"/>
        <v>1042</v>
      </c>
    </row>
    <row r="17" spans="2:13" ht="19.5" customHeight="1" thickBot="1">
      <c r="B17" s="340"/>
      <c r="C17" s="393" t="s">
        <v>360</v>
      </c>
      <c r="D17" s="399"/>
      <c r="E17" s="221">
        <v>1380</v>
      </c>
      <c r="F17" s="265"/>
      <c r="G17" s="221">
        <f>E17+F17</f>
        <v>1380</v>
      </c>
      <c r="H17" s="265"/>
      <c r="I17" s="221">
        <f>G17+H17</f>
        <v>1380</v>
      </c>
      <c r="J17" s="265"/>
      <c r="K17" s="221">
        <f>I17+J17</f>
        <v>1380</v>
      </c>
      <c r="L17" s="265">
        <v>-338</v>
      </c>
      <c r="M17" s="221">
        <f>K17+L17</f>
        <v>1042</v>
      </c>
    </row>
    <row r="18" spans="2:13" ht="19.5" customHeight="1" hidden="1" thickBot="1">
      <c r="B18" s="304" t="s">
        <v>319</v>
      </c>
      <c r="C18" s="398" t="s">
        <v>320</v>
      </c>
      <c r="D18" s="258">
        <v>0</v>
      </c>
      <c r="E18" s="123">
        <f>E21</f>
        <v>0</v>
      </c>
      <c r="F18" s="264">
        <f aca="true" t="shared" si="3" ref="F18:M18">F21+F20+F19</f>
        <v>0</v>
      </c>
      <c r="G18" s="123">
        <f t="shared" si="3"/>
        <v>0</v>
      </c>
      <c r="H18" s="264">
        <f t="shared" si="3"/>
        <v>0</v>
      </c>
      <c r="I18" s="123">
        <f t="shared" si="3"/>
        <v>0</v>
      </c>
      <c r="J18" s="264">
        <f t="shared" si="3"/>
        <v>0</v>
      </c>
      <c r="K18" s="123">
        <f t="shared" si="3"/>
        <v>0</v>
      </c>
      <c r="L18" s="264">
        <f t="shared" si="3"/>
        <v>0</v>
      </c>
      <c r="M18" s="123">
        <f t="shared" si="3"/>
        <v>0</v>
      </c>
    </row>
    <row r="19" spans="2:13" ht="19.5" customHeight="1" hidden="1">
      <c r="B19" s="341"/>
      <c r="C19" s="395" t="s">
        <v>102</v>
      </c>
      <c r="D19" s="400"/>
      <c r="E19" s="504">
        <v>0</v>
      </c>
      <c r="F19" s="271"/>
      <c r="G19" s="541">
        <v>0</v>
      </c>
      <c r="H19" s="271"/>
      <c r="I19" s="541">
        <v>0</v>
      </c>
      <c r="J19" s="271"/>
      <c r="K19" s="541">
        <v>0</v>
      </c>
      <c r="L19" s="271"/>
      <c r="M19" s="541">
        <v>0</v>
      </c>
    </row>
    <row r="20" spans="2:20" ht="19.5" customHeight="1" hidden="1">
      <c r="B20" s="341"/>
      <c r="C20" s="4" t="s">
        <v>103</v>
      </c>
      <c r="D20" s="211"/>
      <c r="E20" s="129">
        <v>0</v>
      </c>
      <c r="F20" s="197"/>
      <c r="G20" s="431">
        <v>0</v>
      </c>
      <c r="H20" s="197"/>
      <c r="I20" s="431">
        <v>0</v>
      </c>
      <c r="J20" s="197"/>
      <c r="K20" s="431">
        <v>0</v>
      </c>
      <c r="L20" s="197"/>
      <c r="M20" s="431">
        <v>0</v>
      </c>
      <c r="T20" s="1">
        <v>16413</v>
      </c>
    </row>
    <row r="21" spans="2:20" ht="19.5" customHeight="1" hidden="1" thickBot="1">
      <c r="B21" s="341"/>
      <c r="C21" s="393" t="s">
        <v>360</v>
      </c>
      <c r="D21" s="300"/>
      <c r="E21" s="495">
        <v>0</v>
      </c>
      <c r="F21" s="267"/>
      <c r="G21" s="542">
        <v>0</v>
      </c>
      <c r="H21" s="267"/>
      <c r="I21" s="542">
        <v>0</v>
      </c>
      <c r="J21" s="267"/>
      <c r="K21" s="542">
        <v>0</v>
      </c>
      <c r="L21" s="267"/>
      <c r="M21" s="542">
        <v>0</v>
      </c>
      <c r="T21" s="1">
        <v>16487</v>
      </c>
    </row>
    <row r="22" spans="2:13" s="195" customFormat="1" ht="19.5" customHeight="1" hidden="1" thickBot="1">
      <c r="B22" s="121" t="s">
        <v>321</v>
      </c>
      <c r="C22" s="398" t="s">
        <v>196</v>
      </c>
      <c r="D22" s="388">
        <v>10.375</v>
      </c>
      <c r="E22" s="123">
        <f aca="true" t="shared" si="4" ref="E22:M22">SUM(E23:E27)</f>
        <v>0</v>
      </c>
      <c r="F22" s="264">
        <f t="shared" si="4"/>
        <v>0</v>
      </c>
      <c r="G22" s="123">
        <f t="shared" si="4"/>
        <v>0</v>
      </c>
      <c r="H22" s="264">
        <f t="shared" si="4"/>
        <v>0</v>
      </c>
      <c r="I22" s="123">
        <f t="shared" si="4"/>
        <v>0</v>
      </c>
      <c r="J22" s="264">
        <f t="shared" si="4"/>
        <v>0</v>
      </c>
      <c r="K22" s="123">
        <f t="shared" si="4"/>
        <v>0</v>
      </c>
      <c r="L22" s="264">
        <f t="shared" si="4"/>
        <v>0</v>
      </c>
      <c r="M22" s="123">
        <f t="shared" si="4"/>
        <v>0</v>
      </c>
    </row>
    <row r="23" spans="2:13" ht="19.5" customHeight="1" hidden="1">
      <c r="B23" s="342"/>
      <c r="C23" s="3" t="s">
        <v>102</v>
      </c>
      <c r="D23" s="203"/>
      <c r="E23" s="136"/>
      <c r="F23" s="268"/>
      <c r="G23" s="136">
        <f>E23+F23</f>
        <v>0</v>
      </c>
      <c r="H23" s="268"/>
      <c r="I23" s="136">
        <f>G23+H23</f>
        <v>0</v>
      </c>
      <c r="J23" s="268"/>
      <c r="K23" s="136">
        <f>I23+J23</f>
        <v>0</v>
      </c>
      <c r="L23" s="268"/>
      <c r="M23" s="136">
        <f>K23+L23</f>
        <v>0</v>
      </c>
    </row>
    <row r="24" spans="2:13" ht="19.5" customHeight="1" hidden="1">
      <c r="B24" s="340"/>
      <c r="C24" s="4" t="s">
        <v>103</v>
      </c>
      <c r="D24" s="204"/>
      <c r="E24" s="126"/>
      <c r="F24" s="197"/>
      <c r="G24" s="136">
        <f>E24+F24</f>
        <v>0</v>
      </c>
      <c r="H24" s="197"/>
      <c r="I24" s="136">
        <f>G24+H24</f>
        <v>0</v>
      </c>
      <c r="J24" s="197"/>
      <c r="K24" s="136">
        <f>I24+J24</f>
        <v>0</v>
      </c>
      <c r="L24" s="197"/>
      <c r="M24" s="136">
        <f>K24+L24</f>
        <v>0</v>
      </c>
    </row>
    <row r="25" spans="2:13" ht="19.5" customHeight="1" hidden="1">
      <c r="B25" s="340"/>
      <c r="C25" s="393" t="s">
        <v>360</v>
      </c>
      <c r="D25" s="204"/>
      <c r="E25" s="126"/>
      <c r="F25" s="197"/>
      <c r="G25" s="136">
        <f>E25+F25</f>
        <v>0</v>
      </c>
      <c r="H25" s="197"/>
      <c r="I25" s="136">
        <f>G25+H25</f>
        <v>0</v>
      </c>
      <c r="J25" s="197"/>
      <c r="K25" s="136">
        <f>I25+J25</f>
        <v>0</v>
      </c>
      <c r="L25" s="197"/>
      <c r="M25" s="136">
        <f>K25+L25</f>
        <v>0</v>
      </c>
    </row>
    <row r="26" spans="2:13" ht="19.5" customHeight="1" hidden="1">
      <c r="B26" s="340"/>
      <c r="C26" s="4" t="s">
        <v>114</v>
      </c>
      <c r="D26" s="204"/>
      <c r="E26" s="126"/>
      <c r="F26" s="197"/>
      <c r="G26" s="136">
        <f>E26+F26</f>
        <v>0</v>
      </c>
      <c r="H26" s="197"/>
      <c r="I26" s="136">
        <f>G26+H26</f>
        <v>0</v>
      </c>
      <c r="J26" s="197"/>
      <c r="K26" s="136">
        <f>I26+J26</f>
        <v>0</v>
      </c>
      <c r="L26" s="197"/>
      <c r="M26" s="136">
        <f>K26+L26</f>
        <v>0</v>
      </c>
    </row>
    <row r="27" spans="2:13" ht="19.5" customHeight="1" hidden="1">
      <c r="B27" s="340"/>
      <c r="C27" s="111" t="s">
        <v>72</v>
      </c>
      <c r="D27" s="399"/>
      <c r="E27" s="221"/>
      <c r="F27" s="265"/>
      <c r="G27" s="221">
        <f>E27+F27</f>
        <v>0</v>
      </c>
      <c r="H27" s="265"/>
      <c r="I27" s="221">
        <f>G27+H27</f>
        <v>0</v>
      </c>
      <c r="J27" s="265"/>
      <c r="K27" s="221">
        <f>I27+J27</f>
        <v>0</v>
      </c>
      <c r="L27" s="265"/>
      <c r="M27" s="221">
        <f>K27+L27</f>
        <v>0</v>
      </c>
    </row>
    <row r="28" spans="2:13" ht="19.5" customHeight="1" hidden="1" thickBot="1">
      <c r="B28" s="318"/>
      <c r="C28" s="401" t="s">
        <v>109</v>
      </c>
      <c r="D28" s="402"/>
      <c r="E28" s="495"/>
      <c r="F28" s="267"/>
      <c r="G28" s="495"/>
      <c r="H28" s="267"/>
      <c r="I28" s="495"/>
      <c r="J28" s="267"/>
      <c r="K28" s="495"/>
      <c r="L28" s="267"/>
      <c r="M28" s="495"/>
    </row>
    <row r="29" spans="2:13" ht="19.5" customHeight="1" hidden="1" thickBot="1">
      <c r="B29" s="304" t="s">
        <v>427</v>
      </c>
      <c r="C29" s="398" t="s">
        <v>428</v>
      </c>
      <c r="D29" s="258">
        <v>0</v>
      </c>
      <c r="E29" s="123">
        <f>E32</f>
        <v>0</v>
      </c>
      <c r="F29" s="264">
        <f aca="true" t="shared" si="5" ref="F29:M29">F32+F31+F30</f>
        <v>0</v>
      </c>
      <c r="G29" s="123">
        <f t="shared" si="5"/>
        <v>0</v>
      </c>
      <c r="H29" s="264">
        <f t="shared" si="5"/>
        <v>0</v>
      </c>
      <c r="I29" s="123">
        <f t="shared" si="5"/>
        <v>0</v>
      </c>
      <c r="J29" s="264">
        <f t="shared" si="5"/>
        <v>0</v>
      </c>
      <c r="K29" s="123">
        <f t="shared" si="5"/>
        <v>0</v>
      </c>
      <c r="L29" s="264">
        <f t="shared" si="5"/>
        <v>0</v>
      </c>
      <c r="M29" s="123">
        <f t="shared" si="5"/>
        <v>0</v>
      </c>
    </row>
    <row r="30" spans="2:13" ht="19.5" customHeight="1" hidden="1">
      <c r="B30" s="341"/>
      <c r="C30" s="395" t="s">
        <v>102</v>
      </c>
      <c r="D30" s="400"/>
      <c r="E30" s="504">
        <v>0</v>
      </c>
      <c r="F30" s="271"/>
      <c r="G30" s="541">
        <v>0</v>
      </c>
      <c r="H30" s="271"/>
      <c r="I30" s="541">
        <v>0</v>
      </c>
      <c r="J30" s="271"/>
      <c r="K30" s="541">
        <v>0</v>
      </c>
      <c r="L30" s="271"/>
      <c r="M30" s="541">
        <v>0</v>
      </c>
    </row>
    <row r="31" spans="2:13" ht="19.5" customHeight="1" hidden="1">
      <c r="B31" s="341"/>
      <c r="C31" s="4" t="s">
        <v>103</v>
      </c>
      <c r="D31" s="211"/>
      <c r="E31" s="129">
        <v>0</v>
      </c>
      <c r="F31" s="197"/>
      <c r="G31" s="431">
        <v>0</v>
      </c>
      <c r="H31" s="197"/>
      <c r="I31" s="431">
        <v>0</v>
      </c>
      <c r="J31" s="197"/>
      <c r="K31" s="431">
        <v>0</v>
      </c>
      <c r="L31" s="197"/>
      <c r="M31" s="431">
        <v>0</v>
      </c>
    </row>
    <row r="32" spans="2:13" ht="19.5" customHeight="1" hidden="1" thickBot="1">
      <c r="B32" s="341"/>
      <c r="C32" s="393" t="s">
        <v>360</v>
      </c>
      <c r="D32" s="300"/>
      <c r="E32" s="495">
        <v>0</v>
      </c>
      <c r="F32" s="267"/>
      <c r="G32" s="542">
        <v>0</v>
      </c>
      <c r="H32" s="267"/>
      <c r="I32" s="542">
        <v>0</v>
      </c>
      <c r="J32" s="267"/>
      <c r="K32" s="542">
        <v>0</v>
      </c>
      <c r="L32" s="267"/>
      <c r="M32" s="542">
        <v>0</v>
      </c>
    </row>
    <row r="33" spans="2:13" ht="19.5" customHeight="1" thickBot="1">
      <c r="B33" s="121" t="s">
        <v>322</v>
      </c>
      <c r="C33" s="398" t="s">
        <v>198</v>
      </c>
      <c r="D33" s="388">
        <v>0</v>
      </c>
      <c r="E33" s="123">
        <f aca="true" t="shared" si="6" ref="E33:M33">E34</f>
        <v>3810</v>
      </c>
      <c r="F33" s="264">
        <f t="shared" si="6"/>
        <v>0</v>
      </c>
      <c r="G33" s="123">
        <f t="shared" si="6"/>
        <v>3810</v>
      </c>
      <c r="H33" s="264">
        <f t="shared" si="6"/>
        <v>0</v>
      </c>
      <c r="I33" s="123">
        <f t="shared" si="6"/>
        <v>3810</v>
      </c>
      <c r="J33" s="264">
        <f t="shared" si="6"/>
        <v>0</v>
      </c>
      <c r="K33" s="123">
        <f t="shared" si="6"/>
        <v>3810</v>
      </c>
      <c r="L33" s="264">
        <f t="shared" si="6"/>
        <v>16</v>
      </c>
      <c r="M33" s="123">
        <f t="shared" si="6"/>
        <v>3826</v>
      </c>
    </row>
    <row r="34" spans="2:13" ht="19.5" customHeight="1" thickBot="1">
      <c r="B34" s="314"/>
      <c r="C34" s="393" t="s">
        <v>360</v>
      </c>
      <c r="D34" s="203"/>
      <c r="E34" s="136">
        <v>3810</v>
      </c>
      <c r="F34" s="385"/>
      <c r="G34" s="506">
        <f>E34+F34</f>
        <v>3810</v>
      </c>
      <c r="H34" s="385"/>
      <c r="I34" s="506">
        <f>G34+H34</f>
        <v>3810</v>
      </c>
      <c r="J34" s="385"/>
      <c r="K34" s="506">
        <f>I34+J34</f>
        <v>3810</v>
      </c>
      <c r="L34" s="385">
        <v>16</v>
      </c>
      <c r="M34" s="506">
        <f>K34+L34</f>
        <v>3826</v>
      </c>
    </row>
    <row r="35" spans="2:13" ht="19.5" customHeight="1" thickBot="1">
      <c r="B35" s="121" t="s">
        <v>323</v>
      </c>
      <c r="C35" s="398" t="s">
        <v>199</v>
      </c>
      <c r="D35" s="388">
        <v>2</v>
      </c>
      <c r="E35" s="123">
        <f aca="true" t="shared" si="7" ref="E35:M35">SUM(E36:E38)</f>
        <v>17867</v>
      </c>
      <c r="F35" s="264">
        <f t="shared" si="7"/>
        <v>412</v>
      </c>
      <c r="G35" s="123">
        <f t="shared" si="7"/>
        <v>18279</v>
      </c>
      <c r="H35" s="264">
        <f t="shared" si="7"/>
        <v>-336</v>
      </c>
      <c r="I35" s="123">
        <f t="shared" si="7"/>
        <v>17943</v>
      </c>
      <c r="J35" s="264">
        <f t="shared" si="7"/>
        <v>1545</v>
      </c>
      <c r="K35" s="123">
        <f t="shared" si="7"/>
        <v>19488</v>
      </c>
      <c r="L35" s="264">
        <f t="shared" si="7"/>
        <v>12828</v>
      </c>
      <c r="M35" s="123">
        <f t="shared" si="7"/>
        <v>32316</v>
      </c>
    </row>
    <row r="36" spans="2:13" ht="19.5" customHeight="1">
      <c r="B36" s="342"/>
      <c r="C36" s="3" t="s">
        <v>102</v>
      </c>
      <c r="D36" s="203"/>
      <c r="E36" s="136">
        <v>2545</v>
      </c>
      <c r="F36" s="268">
        <v>96</v>
      </c>
      <c r="G36" s="136">
        <f>E36+F36</f>
        <v>2641</v>
      </c>
      <c r="H36" s="268">
        <v>90</v>
      </c>
      <c r="I36" s="136">
        <f>G36+H36</f>
        <v>2731</v>
      </c>
      <c r="J36" s="268">
        <v>8</v>
      </c>
      <c r="K36" s="136">
        <f>I36+J36</f>
        <v>2739</v>
      </c>
      <c r="L36" s="268">
        <v>839</v>
      </c>
      <c r="M36" s="136">
        <f>K36+L36</f>
        <v>3578</v>
      </c>
    </row>
    <row r="37" spans="2:13" ht="19.5" customHeight="1">
      <c r="B37" s="340"/>
      <c r="C37" s="4" t="s">
        <v>107</v>
      </c>
      <c r="D37" s="204"/>
      <c r="E37" s="126">
        <v>702</v>
      </c>
      <c r="F37" s="197">
        <v>26</v>
      </c>
      <c r="G37" s="136">
        <f>E37+F37</f>
        <v>728</v>
      </c>
      <c r="H37" s="197">
        <v>24</v>
      </c>
      <c r="I37" s="136">
        <f>G37+H37</f>
        <v>752</v>
      </c>
      <c r="J37" s="197"/>
      <c r="K37" s="136">
        <f>I37+J37</f>
        <v>752</v>
      </c>
      <c r="L37" s="197">
        <v>295</v>
      </c>
      <c r="M37" s="136">
        <f>K37+L37</f>
        <v>1047</v>
      </c>
    </row>
    <row r="38" spans="2:13" ht="19.5" customHeight="1" thickBot="1">
      <c r="B38" s="340"/>
      <c r="C38" s="393" t="s">
        <v>360</v>
      </c>
      <c r="D38" s="204"/>
      <c r="E38" s="126">
        <v>14620</v>
      </c>
      <c r="F38" s="197">
        <v>290</v>
      </c>
      <c r="G38" s="136">
        <f>E38+F38</f>
        <v>14910</v>
      </c>
      <c r="H38" s="197">
        <v>-450</v>
      </c>
      <c r="I38" s="136">
        <f>G38+H38</f>
        <v>14460</v>
      </c>
      <c r="J38" s="197">
        <f>872+219+446</f>
        <v>1537</v>
      </c>
      <c r="K38" s="136">
        <f>I38+J38</f>
        <v>15997</v>
      </c>
      <c r="L38" s="197">
        <v>11694</v>
      </c>
      <c r="M38" s="136">
        <f>K38+L38</f>
        <v>27691</v>
      </c>
    </row>
    <row r="39" spans="2:13" s="195" customFormat="1" ht="19.5" customHeight="1" thickBot="1">
      <c r="B39" s="121" t="s">
        <v>324</v>
      </c>
      <c r="C39" s="398" t="s">
        <v>325</v>
      </c>
      <c r="D39" s="388">
        <v>0</v>
      </c>
      <c r="E39" s="123">
        <f aca="true" t="shared" si="8" ref="E39:M39">E40</f>
        <v>42854</v>
      </c>
      <c r="F39" s="264">
        <f t="shared" si="8"/>
        <v>0</v>
      </c>
      <c r="G39" s="123">
        <f t="shared" si="8"/>
        <v>42854</v>
      </c>
      <c r="H39" s="264">
        <f t="shared" si="8"/>
        <v>0</v>
      </c>
      <c r="I39" s="123">
        <f t="shared" si="8"/>
        <v>42854</v>
      </c>
      <c r="J39" s="264">
        <f t="shared" si="8"/>
        <v>0</v>
      </c>
      <c r="K39" s="123">
        <f t="shared" si="8"/>
        <v>42854</v>
      </c>
      <c r="L39" s="264">
        <f t="shared" si="8"/>
        <v>0</v>
      </c>
      <c r="M39" s="123">
        <f t="shared" si="8"/>
        <v>42854</v>
      </c>
    </row>
    <row r="40" spans="2:13" ht="19.5" customHeight="1">
      <c r="B40" s="342"/>
      <c r="C40" s="3" t="s">
        <v>105</v>
      </c>
      <c r="D40" s="203"/>
      <c r="E40" s="136">
        <v>42854</v>
      </c>
      <c r="F40" s="268">
        <v>0</v>
      </c>
      <c r="G40" s="136">
        <f>E40+F40</f>
        <v>42854</v>
      </c>
      <c r="H40" s="268"/>
      <c r="I40" s="136">
        <f>G40+H40</f>
        <v>42854</v>
      </c>
      <c r="J40" s="268"/>
      <c r="K40" s="136">
        <f>I40+J40</f>
        <v>42854</v>
      </c>
      <c r="L40" s="268"/>
      <c r="M40" s="136">
        <f>K40+L40</f>
        <v>42854</v>
      </c>
    </row>
    <row r="41" spans="2:13" ht="19.5" customHeight="1" thickBot="1">
      <c r="B41" s="318"/>
      <c r="C41" s="3" t="s">
        <v>591</v>
      </c>
      <c r="D41" s="203"/>
      <c r="E41" s="136">
        <v>57070</v>
      </c>
      <c r="F41" s="268">
        <v>416</v>
      </c>
      <c r="G41" s="136">
        <f>E41+F41</f>
        <v>57486</v>
      </c>
      <c r="H41" s="268">
        <v>113</v>
      </c>
      <c r="I41" s="136">
        <f>G41+H41</f>
        <v>57599</v>
      </c>
      <c r="J41" s="268"/>
      <c r="K41" s="136">
        <f>I41+J41</f>
        <v>57599</v>
      </c>
      <c r="L41" s="268">
        <v>198</v>
      </c>
      <c r="M41" s="136">
        <f>K41+L41</f>
        <v>57797</v>
      </c>
    </row>
    <row r="42" spans="2:13" ht="19.5" customHeight="1" thickBot="1">
      <c r="B42" s="121" t="s">
        <v>580</v>
      </c>
      <c r="C42" s="398" t="s">
        <v>581</v>
      </c>
      <c r="D42" s="388">
        <v>1</v>
      </c>
      <c r="E42" s="123">
        <f aca="true" t="shared" si="9" ref="E42:M42">SUM(E43:E45)</f>
        <v>2005</v>
      </c>
      <c r="F42" s="264">
        <f t="shared" si="9"/>
        <v>400</v>
      </c>
      <c r="G42" s="123">
        <f t="shared" si="9"/>
        <v>2405</v>
      </c>
      <c r="H42" s="264">
        <f t="shared" si="9"/>
        <v>0</v>
      </c>
      <c r="I42" s="123">
        <f t="shared" si="9"/>
        <v>2405</v>
      </c>
      <c r="J42" s="264">
        <f t="shared" si="9"/>
        <v>300</v>
      </c>
      <c r="K42" s="123">
        <f t="shared" si="9"/>
        <v>2705</v>
      </c>
      <c r="L42" s="264">
        <f t="shared" si="9"/>
        <v>-618</v>
      </c>
      <c r="M42" s="123">
        <f t="shared" si="9"/>
        <v>2087</v>
      </c>
    </row>
    <row r="43" spans="2:13" ht="19.5" customHeight="1">
      <c r="B43" s="342"/>
      <c r="C43" s="3" t="s">
        <v>102</v>
      </c>
      <c r="D43" s="203"/>
      <c r="E43" s="136">
        <v>1227</v>
      </c>
      <c r="F43" s="268">
        <v>400</v>
      </c>
      <c r="G43" s="136">
        <f>E43+F43</f>
        <v>1627</v>
      </c>
      <c r="H43" s="268"/>
      <c r="I43" s="136">
        <f>G43+H43</f>
        <v>1627</v>
      </c>
      <c r="J43" s="268">
        <v>300</v>
      </c>
      <c r="K43" s="136">
        <f>I43+J43</f>
        <v>1927</v>
      </c>
      <c r="L43" s="268">
        <v>-714</v>
      </c>
      <c r="M43" s="136">
        <f>K43+L43</f>
        <v>1213</v>
      </c>
    </row>
    <row r="44" spans="2:13" ht="19.5" customHeight="1">
      <c r="B44" s="340"/>
      <c r="C44" s="4" t="s">
        <v>107</v>
      </c>
      <c r="D44" s="204"/>
      <c r="E44" s="126">
        <v>346</v>
      </c>
      <c r="F44" s="197"/>
      <c r="G44" s="136">
        <f>E44+F44</f>
        <v>346</v>
      </c>
      <c r="H44" s="197"/>
      <c r="I44" s="136">
        <f>G44+H44</f>
        <v>346</v>
      </c>
      <c r="J44" s="197"/>
      <c r="K44" s="136">
        <f>I44+J44</f>
        <v>346</v>
      </c>
      <c r="L44" s="197">
        <v>0</v>
      </c>
      <c r="M44" s="136">
        <f>K44+L44</f>
        <v>346</v>
      </c>
    </row>
    <row r="45" spans="2:13" ht="19.5" customHeight="1" thickBot="1">
      <c r="B45" s="340"/>
      <c r="C45" s="393" t="s">
        <v>360</v>
      </c>
      <c r="D45" s="204"/>
      <c r="E45" s="126">
        <v>432</v>
      </c>
      <c r="F45" s="197"/>
      <c r="G45" s="136">
        <f>E45+F45</f>
        <v>432</v>
      </c>
      <c r="H45" s="197"/>
      <c r="I45" s="136">
        <f>G45+H45</f>
        <v>432</v>
      </c>
      <c r="J45" s="197"/>
      <c r="K45" s="136">
        <f>I45+J45</f>
        <v>432</v>
      </c>
      <c r="L45" s="197">
        <v>96</v>
      </c>
      <c r="M45" s="136">
        <f>K45+L45</f>
        <v>528</v>
      </c>
    </row>
    <row r="46" spans="2:13" s="195" customFormat="1" ht="19.5" customHeight="1" thickBot="1">
      <c r="B46" s="121" t="s">
        <v>326</v>
      </c>
      <c r="C46" s="398" t="s">
        <v>217</v>
      </c>
      <c r="D46" s="388">
        <v>0</v>
      </c>
      <c r="E46" s="123">
        <f aca="true" t="shared" si="10" ref="E46:M46">E47</f>
        <v>576</v>
      </c>
      <c r="F46" s="264">
        <f t="shared" si="10"/>
        <v>0</v>
      </c>
      <c r="G46" s="123">
        <f t="shared" si="10"/>
        <v>576</v>
      </c>
      <c r="H46" s="264">
        <f t="shared" si="10"/>
        <v>0</v>
      </c>
      <c r="I46" s="123">
        <f t="shared" si="10"/>
        <v>576</v>
      </c>
      <c r="J46" s="264">
        <f t="shared" si="10"/>
        <v>0</v>
      </c>
      <c r="K46" s="123">
        <f t="shared" si="10"/>
        <v>576</v>
      </c>
      <c r="L46" s="264">
        <f t="shared" si="10"/>
        <v>0</v>
      </c>
      <c r="M46" s="123">
        <f t="shared" si="10"/>
        <v>576</v>
      </c>
    </row>
    <row r="47" spans="2:13" ht="19.5" customHeight="1" thickBot="1">
      <c r="B47" s="342"/>
      <c r="C47" s="3" t="s">
        <v>105</v>
      </c>
      <c r="D47" s="203"/>
      <c r="E47" s="136">
        <v>576</v>
      </c>
      <c r="F47" s="268"/>
      <c r="G47" s="136">
        <f>E47+F47</f>
        <v>576</v>
      </c>
      <c r="H47" s="268"/>
      <c r="I47" s="136">
        <f>G47+H47</f>
        <v>576</v>
      </c>
      <c r="J47" s="268"/>
      <c r="K47" s="136">
        <f>I47+J47</f>
        <v>576</v>
      </c>
      <c r="L47" s="268">
        <v>0</v>
      </c>
      <c r="M47" s="136">
        <f>K47+L47</f>
        <v>576</v>
      </c>
    </row>
    <row r="48" spans="2:13" ht="19.5" customHeight="1" thickBot="1">
      <c r="B48" s="121" t="s">
        <v>327</v>
      </c>
      <c r="C48" s="398" t="s">
        <v>218</v>
      </c>
      <c r="D48" s="388">
        <v>0</v>
      </c>
      <c r="E48" s="123">
        <f aca="true" t="shared" si="11" ref="E48:M48">E49</f>
        <v>63</v>
      </c>
      <c r="F48" s="386">
        <f t="shared" si="11"/>
        <v>0</v>
      </c>
      <c r="G48" s="280">
        <f t="shared" si="11"/>
        <v>63</v>
      </c>
      <c r="H48" s="386">
        <f t="shared" si="11"/>
        <v>0</v>
      </c>
      <c r="I48" s="280">
        <f t="shared" si="11"/>
        <v>63</v>
      </c>
      <c r="J48" s="386">
        <f t="shared" si="11"/>
        <v>0</v>
      </c>
      <c r="K48" s="280">
        <f t="shared" si="11"/>
        <v>63</v>
      </c>
      <c r="L48" s="386">
        <f t="shared" si="11"/>
        <v>0</v>
      </c>
      <c r="M48" s="280">
        <f t="shared" si="11"/>
        <v>63</v>
      </c>
    </row>
    <row r="49" spans="2:13" ht="19.5" customHeight="1" thickBot="1">
      <c r="B49" s="314"/>
      <c r="C49" s="393" t="s">
        <v>360</v>
      </c>
      <c r="D49" s="203"/>
      <c r="E49" s="136">
        <v>63</v>
      </c>
      <c r="F49" s="387"/>
      <c r="G49" s="506">
        <f>E49+F49</f>
        <v>63</v>
      </c>
      <c r="H49" s="387"/>
      <c r="I49" s="506">
        <f>G49+H49</f>
        <v>63</v>
      </c>
      <c r="J49" s="387"/>
      <c r="K49" s="506">
        <f>I49+J49</f>
        <v>63</v>
      </c>
      <c r="L49" s="387">
        <v>0</v>
      </c>
      <c r="M49" s="506">
        <f>K49+L49</f>
        <v>63</v>
      </c>
    </row>
    <row r="50" spans="2:13" s="195" customFormat="1" ht="19.5" customHeight="1" thickBot="1">
      <c r="B50" s="121" t="s">
        <v>328</v>
      </c>
      <c r="C50" s="398" t="s">
        <v>108</v>
      </c>
      <c r="D50" s="388">
        <v>0</v>
      </c>
      <c r="E50" s="123">
        <f>E51</f>
        <v>3967</v>
      </c>
      <c r="F50" s="264">
        <f aca="true" t="shared" si="12" ref="F50:M50">F51</f>
        <v>0</v>
      </c>
      <c r="G50" s="123">
        <f t="shared" si="12"/>
        <v>3967</v>
      </c>
      <c r="H50" s="264">
        <f t="shared" si="12"/>
        <v>0</v>
      </c>
      <c r="I50" s="123">
        <f t="shared" si="12"/>
        <v>3967</v>
      </c>
      <c r="J50" s="264">
        <f t="shared" si="12"/>
        <v>0</v>
      </c>
      <c r="K50" s="123">
        <f t="shared" si="12"/>
        <v>3967</v>
      </c>
      <c r="L50" s="264">
        <f t="shared" si="12"/>
        <v>-1100</v>
      </c>
      <c r="M50" s="123">
        <f t="shared" si="12"/>
        <v>2867</v>
      </c>
    </row>
    <row r="51" spans="2:13" ht="19.5" customHeight="1" thickBot="1">
      <c r="B51" s="342"/>
      <c r="C51" s="393" t="s">
        <v>360</v>
      </c>
      <c r="D51" s="399"/>
      <c r="E51" s="221">
        <v>3967</v>
      </c>
      <c r="F51" s="265"/>
      <c r="G51" s="221">
        <f>E51+F51</f>
        <v>3967</v>
      </c>
      <c r="H51" s="265"/>
      <c r="I51" s="221">
        <f>G51+H51</f>
        <v>3967</v>
      </c>
      <c r="J51" s="265"/>
      <c r="K51" s="221">
        <f>I51+J51</f>
        <v>3967</v>
      </c>
      <c r="L51" s="265">
        <v>-1100</v>
      </c>
      <c r="M51" s="221">
        <f>K51+L51</f>
        <v>2867</v>
      </c>
    </row>
    <row r="52" spans="2:13" s="195" customFormat="1" ht="19.5" customHeight="1" thickBot="1">
      <c r="B52" s="121" t="s">
        <v>329</v>
      </c>
      <c r="C52" s="398" t="s">
        <v>219</v>
      </c>
      <c r="D52" s="388">
        <v>0</v>
      </c>
      <c r="E52" s="123">
        <f aca="true" t="shared" si="13" ref="E52:M52">E53</f>
        <v>9945</v>
      </c>
      <c r="F52" s="264">
        <f t="shared" si="13"/>
        <v>0</v>
      </c>
      <c r="G52" s="123">
        <f t="shared" si="13"/>
        <v>9945</v>
      </c>
      <c r="H52" s="264">
        <f t="shared" si="13"/>
        <v>0</v>
      </c>
      <c r="I52" s="123">
        <f t="shared" si="13"/>
        <v>9945</v>
      </c>
      <c r="J52" s="264">
        <f t="shared" si="13"/>
        <v>0</v>
      </c>
      <c r="K52" s="123">
        <f t="shared" si="13"/>
        <v>9945</v>
      </c>
      <c r="L52" s="264">
        <f t="shared" si="13"/>
        <v>-892</v>
      </c>
      <c r="M52" s="123">
        <f t="shared" si="13"/>
        <v>9053</v>
      </c>
    </row>
    <row r="53" spans="2:13" s="195" customFormat="1" ht="19.5" customHeight="1" thickBot="1">
      <c r="B53" s="342"/>
      <c r="C53" s="393" t="s">
        <v>360</v>
      </c>
      <c r="D53" s="403"/>
      <c r="E53" s="221">
        <v>9945</v>
      </c>
      <c r="F53" s="265"/>
      <c r="G53" s="221">
        <f>E53+F53</f>
        <v>9945</v>
      </c>
      <c r="H53" s="265"/>
      <c r="I53" s="221">
        <f>G53+H53</f>
        <v>9945</v>
      </c>
      <c r="J53" s="265"/>
      <c r="K53" s="221">
        <f>I53+J53</f>
        <v>9945</v>
      </c>
      <c r="L53" s="265">
        <v>-892</v>
      </c>
      <c r="M53" s="221">
        <f>K53+L53</f>
        <v>9053</v>
      </c>
    </row>
    <row r="54" spans="2:13" ht="19.5" customHeight="1" thickBot="1">
      <c r="B54" s="121" t="s">
        <v>330</v>
      </c>
      <c r="C54" s="398" t="s">
        <v>220</v>
      </c>
      <c r="D54" s="388">
        <v>0.5</v>
      </c>
      <c r="E54" s="123">
        <f aca="true" t="shared" si="14" ref="E54:K54">E55+E56+E57+E58</f>
        <v>4543</v>
      </c>
      <c r="F54" s="264">
        <f t="shared" si="14"/>
        <v>0</v>
      </c>
      <c r="G54" s="123">
        <f t="shared" si="14"/>
        <v>4543</v>
      </c>
      <c r="H54" s="264">
        <f t="shared" si="14"/>
        <v>0</v>
      </c>
      <c r="I54" s="123">
        <f t="shared" si="14"/>
        <v>4543</v>
      </c>
      <c r="J54" s="264">
        <f t="shared" si="14"/>
        <v>0</v>
      </c>
      <c r="K54" s="123">
        <f t="shared" si="14"/>
        <v>4543</v>
      </c>
      <c r="L54" s="264">
        <f>L55+L56+L57+L58</f>
        <v>-788</v>
      </c>
      <c r="M54" s="123">
        <f>M55+M56+M57+M58</f>
        <v>3755</v>
      </c>
    </row>
    <row r="55" spans="2:13" ht="19.5" customHeight="1">
      <c r="B55" s="342"/>
      <c r="C55" s="3" t="s">
        <v>102</v>
      </c>
      <c r="D55" s="203"/>
      <c r="E55" s="136">
        <v>1300</v>
      </c>
      <c r="F55" s="268"/>
      <c r="G55" s="136">
        <f>E55+F55</f>
        <v>1300</v>
      </c>
      <c r="H55" s="268"/>
      <c r="I55" s="136">
        <f>G55+H55</f>
        <v>1300</v>
      </c>
      <c r="J55" s="268"/>
      <c r="K55" s="136">
        <f>I55+J55</f>
        <v>1300</v>
      </c>
      <c r="L55" s="268">
        <v>41</v>
      </c>
      <c r="M55" s="136">
        <f>K55+L55</f>
        <v>1341</v>
      </c>
    </row>
    <row r="56" spans="2:13" ht="19.5" customHeight="1">
      <c r="B56" s="340"/>
      <c r="C56" s="4" t="s">
        <v>107</v>
      </c>
      <c r="D56" s="204"/>
      <c r="E56" s="126">
        <v>338</v>
      </c>
      <c r="F56" s="197"/>
      <c r="G56" s="136">
        <f>E56+F56</f>
        <v>338</v>
      </c>
      <c r="H56" s="197"/>
      <c r="I56" s="136">
        <f>G56+H56</f>
        <v>338</v>
      </c>
      <c r="J56" s="197"/>
      <c r="K56" s="136">
        <f>I56+J56</f>
        <v>338</v>
      </c>
      <c r="L56" s="197">
        <v>48</v>
      </c>
      <c r="M56" s="136">
        <f>K56+L56</f>
        <v>386</v>
      </c>
    </row>
    <row r="57" spans="2:13" ht="19.5" customHeight="1">
      <c r="B57" s="340"/>
      <c r="C57" s="393" t="s">
        <v>360</v>
      </c>
      <c r="D57" s="204"/>
      <c r="E57" s="126">
        <v>2105</v>
      </c>
      <c r="F57" s="197"/>
      <c r="G57" s="136">
        <f>E57+F57</f>
        <v>2105</v>
      </c>
      <c r="H57" s="197"/>
      <c r="I57" s="136">
        <f>G57+H57</f>
        <v>2105</v>
      </c>
      <c r="J57" s="197"/>
      <c r="K57" s="136">
        <f>I57+J57</f>
        <v>2105</v>
      </c>
      <c r="L57" s="197">
        <v>-877</v>
      </c>
      <c r="M57" s="136">
        <f>K57+L57</f>
        <v>1228</v>
      </c>
    </row>
    <row r="58" spans="2:13" ht="19.5" customHeight="1" thickBot="1">
      <c r="B58" s="318"/>
      <c r="C58" s="401" t="s">
        <v>105</v>
      </c>
      <c r="D58" s="300"/>
      <c r="E58" s="495">
        <v>800</v>
      </c>
      <c r="F58" s="267"/>
      <c r="G58" s="136">
        <f>E58+F58</f>
        <v>800</v>
      </c>
      <c r="H58" s="267"/>
      <c r="I58" s="136">
        <f>G58+H58</f>
        <v>800</v>
      </c>
      <c r="J58" s="267"/>
      <c r="K58" s="136">
        <f>I58+J58</f>
        <v>800</v>
      </c>
      <c r="L58" s="267">
        <v>0</v>
      </c>
      <c r="M58" s="136">
        <f>K58+L58</f>
        <v>800</v>
      </c>
    </row>
    <row r="59" spans="2:13" s="195" customFormat="1" ht="19.5" customHeight="1" thickBot="1">
      <c r="B59" s="121" t="s">
        <v>331</v>
      </c>
      <c r="C59" s="398" t="s">
        <v>221</v>
      </c>
      <c r="D59" s="388">
        <v>0</v>
      </c>
      <c r="E59" s="123">
        <f aca="true" t="shared" si="15" ref="E59:M59">E60</f>
        <v>267</v>
      </c>
      <c r="F59" s="264">
        <f t="shared" si="15"/>
        <v>0</v>
      </c>
      <c r="G59" s="123">
        <f t="shared" si="15"/>
        <v>267</v>
      </c>
      <c r="H59" s="264">
        <f t="shared" si="15"/>
        <v>0</v>
      </c>
      <c r="I59" s="123">
        <f t="shared" si="15"/>
        <v>267</v>
      </c>
      <c r="J59" s="264">
        <f t="shared" si="15"/>
        <v>0</v>
      </c>
      <c r="K59" s="123">
        <f t="shared" si="15"/>
        <v>267</v>
      </c>
      <c r="L59" s="264">
        <f t="shared" si="15"/>
        <v>0</v>
      </c>
      <c r="M59" s="123">
        <f t="shared" si="15"/>
        <v>267</v>
      </c>
    </row>
    <row r="60" spans="2:13" ht="19.5" customHeight="1" thickBot="1">
      <c r="B60" s="340"/>
      <c r="C60" s="393" t="s">
        <v>360</v>
      </c>
      <c r="D60" s="204"/>
      <c r="E60" s="126">
        <v>267</v>
      </c>
      <c r="F60" s="197"/>
      <c r="G60" s="136">
        <f>E60+F60</f>
        <v>267</v>
      </c>
      <c r="H60" s="197"/>
      <c r="I60" s="136">
        <f>G60+H60</f>
        <v>267</v>
      </c>
      <c r="J60" s="197"/>
      <c r="K60" s="136">
        <f>I60+J60</f>
        <v>267</v>
      </c>
      <c r="L60" s="197">
        <v>0</v>
      </c>
      <c r="M60" s="136">
        <f>K60+L60</f>
        <v>267</v>
      </c>
    </row>
    <row r="61" spans="2:13" ht="19.5" customHeight="1" thickBot="1">
      <c r="B61" s="121" t="s">
        <v>332</v>
      </c>
      <c r="C61" s="398" t="s">
        <v>222</v>
      </c>
      <c r="D61" s="388">
        <v>0</v>
      </c>
      <c r="E61" s="123">
        <f aca="true" t="shared" si="16" ref="E61:K61">E62+E63</f>
        <v>1963</v>
      </c>
      <c r="F61" s="264">
        <f t="shared" si="16"/>
        <v>0</v>
      </c>
      <c r="G61" s="123">
        <f t="shared" si="16"/>
        <v>1963</v>
      </c>
      <c r="H61" s="264">
        <f t="shared" si="16"/>
        <v>0</v>
      </c>
      <c r="I61" s="123">
        <f t="shared" si="16"/>
        <v>1963</v>
      </c>
      <c r="J61" s="264">
        <f t="shared" si="16"/>
        <v>0</v>
      </c>
      <c r="K61" s="123">
        <f t="shared" si="16"/>
        <v>1963</v>
      </c>
      <c r="L61" s="264">
        <f>L62+L63</f>
        <v>-176</v>
      </c>
      <c r="M61" s="123">
        <f>M62+M63</f>
        <v>1787</v>
      </c>
    </row>
    <row r="62" spans="2:13" ht="19.5" customHeight="1">
      <c r="B62" s="342"/>
      <c r="C62" s="3" t="s">
        <v>102</v>
      </c>
      <c r="D62" s="203"/>
      <c r="E62" s="136">
        <v>1546</v>
      </c>
      <c r="F62" s="268"/>
      <c r="G62" s="136">
        <f>E62+F62</f>
        <v>1546</v>
      </c>
      <c r="H62" s="268"/>
      <c r="I62" s="136">
        <f>G62+H62</f>
        <v>1546</v>
      </c>
      <c r="J62" s="268"/>
      <c r="K62" s="136">
        <f>I62+J62</f>
        <v>1546</v>
      </c>
      <c r="L62" s="268">
        <v>-30</v>
      </c>
      <c r="M62" s="136">
        <f>K62+L62</f>
        <v>1516</v>
      </c>
    </row>
    <row r="63" spans="2:13" ht="19.5" customHeight="1" thickBot="1">
      <c r="B63" s="318"/>
      <c r="C63" s="4" t="s">
        <v>107</v>
      </c>
      <c r="D63" s="204"/>
      <c r="E63" s="126">
        <v>417</v>
      </c>
      <c r="F63" s="197"/>
      <c r="G63" s="136">
        <f>E63+F63</f>
        <v>417</v>
      </c>
      <c r="H63" s="197"/>
      <c r="I63" s="136">
        <f>G63+H63</f>
        <v>417</v>
      </c>
      <c r="J63" s="197"/>
      <c r="K63" s="136">
        <f>I63+J63</f>
        <v>417</v>
      </c>
      <c r="L63" s="197">
        <v>-146</v>
      </c>
      <c r="M63" s="136">
        <f>K63+L63</f>
        <v>271</v>
      </c>
    </row>
    <row r="64" spans="2:13" s="2" customFormat="1" ht="19.5" customHeight="1" thickBot="1">
      <c r="B64" s="603" t="s">
        <v>100</v>
      </c>
      <c r="C64" s="603"/>
      <c r="D64" s="391" t="s">
        <v>101</v>
      </c>
      <c r="E64" s="500" t="s">
        <v>82</v>
      </c>
      <c r="F64" s="261" t="s">
        <v>357</v>
      </c>
      <c r="G64" s="500" t="s">
        <v>425</v>
      </c>
      <c r="H64" s="261" t="s">
        <v>598</v>
      </c>
      <c r="I64" s="500" t="s">
        <v>425</v>
      </c>
      <c r="J64" s="261" t="s">
        <v>601</v>
      </c>
      <c r="K64" s="500" t="s">
        <v>425</v>
      </c>
      <c r="L64" s="261" t="s">
        <v>204</v>
      </c>
      <c r="M64" s="500" t="s">
        <v>425</v>
      </c>
    </row>
    <row r="65" spans="2:13" ht="19.5" customHeight="1" thickBot="1">
      <c r="B65" s="121" t="s">
        <v>582</v>
      </c>
      <c r="C65" s="398" t="s">
        <v>245</v>
      </c>
      <c r="D65" s="388">
        <v>1</v>
      </c>
      <c r="E65" s="123">
        <f>E66+E67+E68</f>
        <v>3777</v>
      </c>
      <c r="F65" s="264">
        <f aca="true" t="shared" si="17" ref="F65:K65">F66+F67</f>
        <v>15</v>
      </c>
      <c r="G65" s="123">
        <f t="shared" si="17"/>
        <v>2601</v>
      </c>
      <c r="H65" s="264">
        <f t="shared" si="17"/>
        <v>38</v>
      </c>
      <c r="I65" s="123">
        <f t="shared" si="17"/>
        <v>2639</v>
      </c>
      <c r="J65" s="264">
        <f t="shared" si="17"/>
        <v>107</v>
      </c>
      <c r="K65" s="123">
        <f t="shared" si="17"/>
        <v>2746</v>
      </c>
      <c r="L65" s="264">
        <f>L66+L67</f>
        <v>-108</v>
      </c>
      <c r="M65" s="123">
        <f>M66+M67</f>
        <v>2638</v>
      </c>
    </row>
    <row r="66" spans="2:13" ht="19.5" customHeight="1">
      <c r="B66" s="342"/>
      <c r="C66" s="3" t="s">
        <v>102</v>
      </c>
      <c r="D66" s="203"/>
      <c r="E66" s="136">
        <v>2030</v>
      </c>
      <c r="F66" s="268">
        <v>12</v>
      </c>
      <c r="G66" s="136">
        <f>E66+F66</f>
        <v>2042</v>
      </c>
      <c r="H66" s="268">
        <v>30</v>
      </c>
      <c r="I66" s="136">
        <f>G66+H66</f>
        <v>2072</v>
      </c>
      <c r="J66" s="268">
        <v>84</v>
      </c>
      <c r="K66" s="136">
        <f>I66+J66</f>
        <v>2156</v>
      </c>
      <c r="L66" s="268">
        <v>-70</v>
      </c>
      <c r="M66" s="136">
        <f>K66+L66</f>
        <v>2086</v>
      </c>
    </row>
    <row r="67" spans="2:13" ht="19.5" customHeight="1">
      <c r="B67" s="340"/>
      <c r="C67" s="4" t="s">
        <v>107</v>
      </c>
      <c r="D67" s="204"/>
      <c r="E67" s="126">
        <v>556</v>
      </c>
      <c r="F67" s="197">
        <v>3</v>
      </c>
      <c r="G67" s="136">
        <f>E67+F67</f>
        <v>559</v>
      </c>
      <c r="H67" s="197">
        <v>8</v>
      </c>
      <c r="I67" s="136">
        <f>G67+H67</f>
        <v>567</v>
      </c>
      <c r="J67" s="197">
        <v>23</v>
      </c>
      <c r="K67" s="136">
        <f>I67+J67</f>
        <v>590</v>
      </c>
      <c r="L67" s="197">
        <v>-38</v>
      </c>
      <c r="M67" s="136">
        <f>K67+L67</f>
        <v>552</v>
      </c>
    </row>
    <row r="68" spans="2:13" ht="19.5" customHeight="1" thickBot="1">
      <c r="B68" s="318"/>
      <c r="C68" s="404" t="s">
        <v>360</v>
      </c>
      <c r="D68" s="300"/>
      <c r="E68" s="495">
        <v>1191</v>
      </c>
      <c r="F68" s="269"/>
      <c r="G68" s="542">
        <f>E68+F68</f>
        <v>1191</v>
      </c>
      <c r="H68" s="269"/>
      <c r="I68" s="542">
        <f>G68+H68</f>
        <v>1191</v>
      </c>
      <c r="J68" s="269"/>
      <c r="K68" s="542">
        <f>I68+J68</f>
        <v>1191</v>
      </c>
      <c r="L68" s="269">
        <v>-81</v>
      </c>
      <c r="M68" s="542">
        <f>K68+L68</f>
        <v>1110</v>
      </c>
    </row>
    <row r="69" spans="2:13" ht="19.5" customHeight="1" thickBot="1">
      <c r="B69" s="121" t="s">
        <v>333</v>
      </c>
      <c r="C69" s="398" t="s">
        <v>223</v>
      </c>
      <c r="D69" s="388">
        <v>0</v>
      </c>
      <c r="E69" s="123">
        <f>E70</f>
        <v>15802</v>
      </c>
      <c r="F69" s="264">
        <f>F70+F89</f>
        <v>0</v>
      </c>
      <c r="G69" s="123">
        <f>G70</f>
        <v>15802</v>
      </c>
      <c r="H69" s="264">
        <f>H70+H89</f>
        <v>0</v>
      </c>
      <c r="I69" s="123">
        <f>I70</f>
        <v>15802</v>
      </c>
      <c r="J69" s="264">
        <f>J70+J89</f>
        <v>640</v>
      </c>
      <c r="K69" s="123">
        <f>K70</f>
        <v>16442</v>
      </c>
      <c r="L69" s="264">
        <f>L70+L89</f>
        <v>142</v>
      </c>
      <c r="M69" s="123">
        <f>M70</f>
        <v>16584</v>
      </c>
    </row>
    <row r="70" spans="2:13" ht="19.5" customHeight="1" thickBot="1">
      <c r="B70" s="318"/>
      <c r="C70" s="401" t="s">
        <v>361</v>
      </c>
      <c r="D70" s="300"/>
      <c r="E70" s="495">
        <v>15802</v>
      </c>
      <c r="F70" s="267"/>
      <c r="G70" s="136">
        <f>E70+F70</f>
        <v>15802</v>
      </c>
      <c r="H70" s="267"/>
      <c r="I70" s="136">
        <f>G70+H70</f>
        <v>15802</v>
      </c>
      <c r="J70" s="267">
        <f>61+579</f>
        <v>640</v>
      </c>
      <c r="K70" s="136">
        <f>I70+J70</f>
        <v>16442</v>
      </c>
      <c r="L70" s="267">
        <v>142</v>
      </c>
      <c r="M70" s="136">
        <f>K70+L70</f>
        <v>16584</v>
      </c>
    </row>
    <row r="71" spans="2:13" ht="19.5" customHeight="1" hidden="1" thickBot="1">
      <c r="B71" s="121" t="s">
        <v>334</v>
      </c>
      <c r="C71" s="398" t="s">
        <v>224</v>
      </c>
      <c r="D71" s="388">
        <v>0</v>
      </c>
      <c r="E71" s="123">
        <f>E72</f>
        <v>0</v>
      </c>
      <c r="F71" s="264">
        <f>F72+F91</f>
        <v>0</v>
      </c>
      <c r="G71" s="123">
        <f>G72</f>
        <v>0</v>
      </c>
      <c r="H71" s="264">
        <f>H72+H91</f>
        <v>0</v>
      </c>
      <c r="I71" s="123">
        <f>I72</f>
        <v>0</v>
      </c>
      <c r="J71" s="264">
        <f>J72+J91</f>
        <v>0</v>
      </c>
      <c r="K71" s="123">
        <f>K72</f>
        <v>0</v>
      </c>
      <c r="L71" s="264">
        <f>L72+L91</f>
        <v>0</v>
      </c>
      <c r="M71" s="123">
        <f>M72</f>
        <v>0</v>
      </c>
    </row>
    <row r="72" spans="2:13" ht="19.5" customHeight="1" hidden="1" thickBot="1">
      <c r="B72" s="318"/>
      <c r="C72" s="401" t="s">
        <v>361</v>
      </c>
      <c r="D72" s="300"/>
      <c r="E72" s="495"/>
      <c r="F72" s="267"/>
      <c r="G72" s="136">
        <f>E72+F72</f>
        <v>0</v>
      </c>
      <c r="H72" s="267"/>
      <c r="I72" s="136">
        <f>G72+H72</f>
        <v>0</v>
      </c>
      <c r="J72" s="267"/>
      <c r="K72" s="136">
        <f>I72+J72</f>
        <v>0</v>
      </c>
      <c r="L72" s="267"/>
      <c r="M72" s="136">
        <f>K72+L72</f>
        <v>0</v>
      </c>
    </row>
    <row r="73" spans="2:13" ht="19.5" customHeight="1" thickBot="1">
      <c r="B73" s="121" t="s">
        <v>335</v>
      </c>
      <c r="C73" s="236" t="s">
        <v>225</v>
      </c>
      <c r="D73" s="388">
        <v>0</v>
      </c>
      <c r="E73" s="123">
        <f>E74</f>
        <v>6200</v>
      </c>
      <c r="F73" s="264">
        <f>F74+F93</f>
        <v>0</v>
      </c>
      <c r="G73" s="123">
        <f>G74</f>
        <v>6200</v>
      </c>
      <c r="H73" s="264">
        <f>H74+H93</f>
        <v>0</v>
      </c>
      <c r="I73" s="123">
        <f>I74</f>
        <v>6200</v>
      </c>
      <c r="J73" s="264">
        <f>J74+J93</f>
        <v>-151</v>
      </c>
      <c r="K73" s="123">
        <f>K74</f>
        <v>6049</v>
      </c>
      <c r="L73" s="264">
        <f>L74+L93</f>
        <v>0</v>
      </c>
      <c r="M73" s="123">
        <f>M74</f>
        <v>6049</v>
      </c>
    </row>
    <row r="74" spans="2:13" ht="19.5" customHeight="1" thickBot="1">
      <c r="B74" s="318"/>
      <c r="C74" s="401" t="s">
        <v>361</v>
      </c>
      <c r="D74" s="300"/>
      <c r="E74" s="495">
        <v>6200</v>
      </c>
      <c r="F74" s="267"/>
      <c r="G74" s="221">
        <f>E74+F74</f>
        <v>6200</v>
      </c>
      <c r="H74" s="267"/>
      <c r="I74" s="221">
        <f>G74+H74</f>
        <v>6200</v>
      </c>
      <c r="J74" s="267">
        <v>-151</v>
      </c>
      <c r="K74" s="221">
        <f>I74+J74</f>
        <v>6049</v>
      </c>
      <c r="L74" s="267">
        <v>0</v>
      </c>
      <c r="M74" s="221">
        <f>K74+L74</f>
        <v>6049</v>
      </c>
    </row>
    <row r="75" spans="2:13" ht="19.5" customHeight="1" thickBot="1">
      <c r="B75" s="121" t="s">
        <v>336</v>
      </c>
      <c r="C75" s="398" t="s">
        <v>226</v>
      </c>
      <c r="D75" s="405">
        <v>0</v>
      </c>
      <c r="E75" s="378">
        <f aca="true" t="shared" si="18" ref="E75:M75">E76+E77</f>
        <v>3468</v>
      </c>
      <c r="F75" s="270">
        <f t="shared" si="18"/>
        <v>0</v>
      </c>
      <c r="G75" s="378">
        <f t="shared" si="18"/>
        <v>3468</v>
      </c>
      <c r="H75" s="270">
        <f t="shared" si="18"/>
        <v>0</v>
      </c>
      <c r="I75" s="378">
        <f t="shared" si="18"/>
        <v>3468</v>
      </c>
      <c r="J75" s="270">
        <f t="shared" si="18"/>
        <v>318</v>
      </c>
      <c r="K75" s="378">
        <f t="shared" si="18"/>
        <v>3786</v>
      </c>
      <c r="L75" s="270">
        <f t="shared" si="18"/>
        <v>-178</v>
      </c>
      <c r="M75" s="378">
        <f t="shared" si="18"/>
        <v>3608</v>
      </c>
    </row>
    <row r="76" spans="2:13" ht="19.5" customHeight="1">
      <c r="B76" s="340"/>
      <c r="C76" s="3" t="s">
        <v>107</v>
      </c>
      <c r="D76" s="204"/>
      <c r="E76" s="126">
        <v>671</v>
      </c>
      <c r="F76" s="197"/>
      <c r="G76" s="136">
        <f>E76+F76</f>
        <v>671</v>
      </c>
      <c r="H76" s="197"/>
      <c r="I76" s="136">
        <f>G76+H76</f>
        <v>671</v>
      </c>
      <c r="J76" s="197">
        <v>-39</v>
      </c>
      <c r="K76" s="136">
        <f>I76+J76</f>
        <v>632</v>
      </c>
      <c r="L76" s="197">
        <v>-12</v>
      </c>
      <c r="M76" s="136">
        <f>K76+L76</f>
        <v>620</v>
      </c>
    </row>
    <row r="77" spans="2:13" ht="19.5" customHeight="1" thickBot="1">
      <c r="B77" s="318"/>
      <c r="C77" s="401" t="s">
        <v>361</v>
      </c>
      <c r="D77" s="300"/>
      <c r="E77" s="495">
        <v>2797</v>
      </c>
      <c r="F77" s="267"/>
      <c r="G77" s="221">
        <f>E77+F77</f>
        <v>2797</v>
      </c>
      <c r="H77" s="267"/>
      <c r="I77" s="221">
        <f>G77+H77</f>
        <v>2797</v>
      </c>
      <c r="J77" s="267">
        <v>357</v>
      </c>
      <c r="K77" s="221">
        <f>I77+J77</f>
        <v>3154</v>
      </c>
      <c r="L77" s="267">
        <v>-166</v>
      </c>
      <c r="M77" s="221">
        <f>K77+L77</f>
        <v>2988</v>
      </c>
    </row>
    <row r="78" spans="2:13" ht="19.5" customHeight="1" thickBot="1">
      <c r="B78" s="121" t="s">
        <v>337</v>
      </c>
      <c r="C78" s="398" t="s">
        <v>227</v>
      </c>
      <c r="D78" s="405">
        <v>0</v>
      </c>
      <c r="E78" s="378">
        <f aca="true" t="shared" si="19" ref="E78:M78">E79+E80</f>
        <v>117</v>
      </c>
      <c r="F78" s="270">
        <f t="shared" si="19"/>
        <v>0</v>
      </c>
      <c r="G78" s="280">
        <f t="shared" si="19"/>
        <v>117</v>
      </c>
      <c r="H78" s="270">
        <f t="shared" si="19"/>
        <v>0</v>
      </c>
      <c r="I78" s="280">
        <f t="shared" si="19"/>
        <v>117</v>
      </c>
      <c r="J78" s="270">
        <f t="shared" si="19"/>
        <v>39</v>
      </c>
      <c r="K78" s="280">
        <f t="shared" si="19"/>
        <v>156</v>
      </c>
      <c r="L78" s="270">
        <f t="shared" si="19"/>
        <v>166</v>
      </c>
      <c r="M78" s="280">
        <f t="shared" si="19"/>
        <v>322</v>
      </c>
    </row>
    <row r="79" spans="2:13" ht="19.5" customHeight="1">
      <c r="B79" s="340"/>
      <c r="C79" s="3" t="s">
        <v>107</v>
      </c>
      <c r="D79" s="204"/>
      <c r="E79" s="126">
        <v>23</v>
      </c>
      <c r="F79" s="197"/>
      <c r="G79" s="136">
        <f>E79+F79</f>
        <v>23</v>
      </c>
      <c r="H79" s="197"/>
      <c r="I79" s="136">
        <f>G79+H79</f>
        <v>23</v>
      </c>
      <c r="J79" s="197">
        <v>39</v>
      </c>
      <c r="K79" s="136">
        <f>I79+J79</f>
        <v>62</v>
      </c>
      <c r="L79" s="197">
        <v>0</v>
      </c>
      <c r="M79" s="136">
        <f>K79+L79</f>
        <v>62</v>
      </c>
    </row>
    <row r="80" spans="2:13" ht="19.5" customHeight="1" thickBot="1">
      <c r="B80" s="318"/>
      <c r="C80" s="401" t="s">
        <v>361</v>
      </c>
      <c r="D80" s="300"/>
      <c r="E80" s="495">
        <v>94</v>
      </c>
      <c r="F80" s="267"/>
      <c r="G80" s="221">
        <f>E80+F80</f>
        <v>94</v>
      </c>
      <c r="H80" s="267"/>
      <c r="I80" s="221">
        <f>G80+H80</f>
        <v>94</v>
      </c>
      <c r="J80" s="267"/>
      <c r="K80" s="221">
        <f>I80+J80</f>
        <v>94</v>
      </c>
      <c r="L80" s="267">
        <v>166</v>
      </c>
      <c r="M80" s="221">
        <f>K80+L80</f>
        <v>260</v>
      </c>
    </row>
    <row r="81" spans="2:13" ht="19.5" customHeight="1" thickBot="1">
      <c r="B81" s="121" t="s">
        <v>338</v>
      </c>
      <c r="C81" s="398" t="s">
        <v>228</v>
      </c>
      <c r="D81" s="405"/>
      <c r="E81" s="378">
        <f aca="true" t="shared" si="20" ref="E81:M81">E82</f>
        <v>0</v>
      </c>
      <c r="F81" s="270">
        <f t="shared" si="20"/>
        <v>0</v>
      </c>
      <c r="G81" s="280">
        <f t="shared" si="20"/>
        <v>0</v>
      </c>
      <c r="H81" s="270">
        <f t="shared" si="20"/>
        <v>1148</v>
      </c>
      <c r="I81" s="280">
        <f t="shared" si="20"/>
        <v>1148</v>
      </c>
      <c r="J81" s="270">
        <f t="shared" si="20"/>
        <v>1067</v>
      </c>
      <c r="K81" s="280">
        <f t="shared" si="20"/>
        <v>2215</v>
      </c>
      <c r="L81" s="270">
        <f t="shared" si="20"/>
        <v>0</v>
      </c>
      <c r="M81" s="280">
        <f t="shared" si="20"/>
        <v>2215</v>
      </c>
    </row>
    <row r="82" spans="2:13" ht="19.5" customHeight="1" thickBot="1">
      <c r="B82" s="318"/>
      <c r="C82" s="406" t="s">
        <v>110</v>
      </c>
      <c r="D82" s="300"/>
      <c r="E82" s="495">
        <v>0</v>
      </c>
      <c r="F82" s="267"/>
      <c r="G82" s="543">
        <f>E82+F82</f>
        <v>0</v>
      </c>
      <c r="H82" s="267">
        <v>1148</v>
      </c>
      <c r="I82" s="543">
        <f>G82+H82</f>
        <v>1148</v>
      </c>
      <c r="J82" s="267">
        <v>1067</v>
      </c>
      <c r="K82" s="543">
        <f>I82+J82</f>
        <v>2215</v>
      </c>
      <c r="L82" s="267">
        <v>0</v>
      </c>
      <c r="M82" s="543">
        <f>K82+L82</f>
        <v>2215</v>
      </c>
    </row>
    <row r="83" spans="2:13" ht="19.5" customHeight="1" thickBot="1">
      <c r="B83" s="318" t="s">
        <v>339</v>
      </c>
      <c r="C83" s="407" t="s">
        <v>340</v>
      </c>
      <c r="D83" s="408"/>
      <c r="E83" s="505">
        <v>0</v>
      </c>
      <c r="F83" s="270">
        <f aca="true" t="shared" si="21" ref="F83:M83">F84</f>
        <v>31</v>
      </c>
      <c r="G83" s="280">
        <f t="shared" si="21"/>
        <v>31</v>
      </c>
      <c r="H83" s="270">
        <f t="shared" si="21"/>
        <v>0</v>
      </c>
      <c r="I83" s="280">
        <f t="shared" si="21"/>
        <v>31</v>
      </c>
      <c r="J83" s="270">
        <f t="shared" si="21"/>
        <v>90</v>
      </c>
      <c r="K83" s="280">
        <f t="shared" si="21"/>
        <v>121</v>
      </c>
      <c r="L83" s="270">
        <f t="shared" si="21"/>
        <v>0</v>
      </c>
      <c r="M83" s="280">
        <f t="shared" si="21"/>
        <v>121</v>
      </c>
    </row>
    <row r="84" spans="2:13" ht="19.5" customHeight="1" thickBot="1">
      <c r="B84" s="318"/>
      <c r="C84" s="401" t="s">
        <v>361</v>
      </c>
      <c r="D84" s="408"/>
      <c r="E84" s="506"/>
      <c r="F84" s="267">
        <v>31</v>
      </c>
      <c r="G84" s="537">
        <f>F84+E84</f>
        <v>31</v>
      </c>
      <c r="H84" s="267"/>
      <c r="I84" s="537">
        <f>H84+G84</f>
        <v>31</v>
      </c>
      <c r="J84" s="267">
        <v>90</v>
      </c>
      <c r="K84" s="537">
        <f>J84+I84</f>
        <v>121</v>
      </c>
      <c r="L84" s="267">
        <v>0</v>
      </c>
      <c r="M84" s="537">
        <f>L84+K84</f>
        <v>121</v>
      </c>
    </row>
    <row r="85" spans="2:13" ht="19.5" customHeight="1" thickBot="1">
      <c r="B85" s="121" t="s">
        <v>341</v>
      </c>
      <c r="C85" s="398" t="s">
        <v>229</v>
      </c>
      <c r="D85" s="409"/>
      <c r="E85" s="123">
        <f aca="true" t="shared" si="22" ref="E85:M85">E86</f>
        <v>0</v>
      </c>
      <c r="F85" s="264">
        <f t="shared" si="22"/>
        <v>110</v>
      </c>
      <c r="G85" s="123">
        <f t="shared" si="22"/>
        <v>110</v>
      </c>
      <c r="H85" s="264">
        <f t="shared" si="22"/>
        <v>0</v>
      </c>
      <c r="I85" s="123">
        <f t="shared" si="22"/>
        <v>110</v>
      </c>
      <c r="J85" s="264">
        <f t="shared" si="22"/>
        <v>110</v>
      </c>
      <c r="K85" s="123">
        <f t="shared" si="22"/>
        <v>220</v>
      </c>
      <c r="L85" s="264">
        <f t="shared" si="22"/>
        <v>0</v>
      </c>
      <c r="M85" s="123">
        <f t="shared" si="22"/>
        <v>220</v>
      </c>
    </row>
    <row r="86" spans="2:13" ht="19.5" customHeight="1" thickBot="1">
      <c r="B86" s="318"/>
      <c r="C86" s="401" t="s">
        <v>361</v>
      </c>
      <c r="D86" s="408"/>
      <c r="E86" s="506">
        <v>0</v>
      </c>
      <c r="F86" s="267">
        <v>110</v>
      </c>
      <c r="G86" s="537">
        <f>E86+F86</f>
        <v>110</v>
      </c>
      <c r="H86" s="267"/>
      <c r="I86" s="537">
        <f>G86+H86</f>
        <v>110</v>
      </c>
      <c r="J86" s="267">
        <v>110</v>
      </c>
      <c r="K86" s="537">
        <f>I86+J86</f>
        <v>220</v>
      </c>
      <c r="L86" s="267">
        <v>0</v>
      </c>
      <c r="M86" s="537">
        <f>K86+L86</f>
        <v>220</v>
      </c>
    </row>
    <row r="87" spans="2:13" ht="19.5" customHeight="1" thickBot="1">
      <c r="B87" s="121" t="s">
        <v>342</v>
      </c>
      <c r="C87" s="398" t="s">
        <v>230</v>
      </c>
      <c r="D87" s="388">
        <v>0</v>
      </c>
      <c r="E87" s="123">
        <f aca="true" t="shared" si="23" ref="E87:M87">E88</f>
        <v>385</v>
      </c>
      <c r="F87" s="264">
        <f t="shared" si="23"/>
        <v>0</v>
      </c>
      <c r="G87" s="123">
        <f t="shared" si="23"/>
        <v>385</v>
      </c>
      <c r="H87" s="264">
        <f t="shared" si="23"/>
        <v>0</v>
      </c>
      <c r="I87" s="123">
        <f t="shared" si="23"/>
        <v>385</v>
      </c>
      <c r="J87" s="264">
        <f t="shared" si="23"/>
        <v>0</v>
      </c>
      <c r="K87" s="123">
        <f t="shared" si="23"/>
        <v>385</v>
      </c>
      <c r="L87" s="264">
        <f t="shared" si="23"/>
        <v>0</v>
      </c>
      <c r="M87" s="123">
        <f t="shared" si="23"/>
        <v>385</v>
      </c>
    </row>
    <row r="88" spans="2:13" ht="19.5" customHeight="1" thickBot="1">
      <c r="B88" s="318"/>
      <c r="C88" s="401" t="s">
        <v>361</v>
      </c>
      <c r="D88" s="497"/>
      <c r="E88" s="506">
        <v>385</v>
      </c>
      <c r="F88" s="267"/>
      <c r="G88" s="537">
        <f>E88+F88</f>
        <v>385</v>
      </c>
      <c r="H88" s="267"/>
      <c r="I88" s="537">
        <f>G88+H88</f>
        <v>385</v>
      </c>
      <c r="J88" s="267"/>
      <c r="K88" s="537">
        <f>I88+J88</f>
        <v>385</v>
      </c>
      <c r="L88" s="267">
        <v>0</v>
      </c>
      <c r="M88" s="537">
        <f>K88+L88</f>
        <v>385</v>
      </c>
    </row>
    <row r="89" spans="2:13" ht="19.5" customHeight="1" thickBot="1">
      <c r="B89" s="121" t="s">
        <v>343</v>
      </c>
      <c r="C89" s="398" t="s">
        <v>231</v>
      </c>
      <c r="D89" s="388">
        <v>0</v>
      </c>
      <c r="E89" s="123">
        <f aca="true" t="shared" si="24" ref="E89:M89">E90</f>
        <v>60</v>
      </c>
      <c r="F89" s="264">
        <f t="shared" si="24"/>
        <v>0</v>
      </c>
      <c r="G89" s="123">
        <f t="shared" si="24"/>
        <v>60</v>
      </c>
      <c r="H89" s="264">
        <f t="shared" si="24"/>
        <v>0</v>
      </c>
      <c r="I89" s="123">
        <f t="shared" si="24"/>
        <v>60</v>
      </c>
      <c r="J89" s="264">
        <f t="shared" si="24"/>
        <v>0</v>
      </c>
      <c r="K89" s="123">
        <f t="shared" si="24"/>
        <v>60</v>
      </c>
      <c r="L89" s="264">
        <f t="shared" si="24"/>
        <v>0</v>
      </c>
      <c r="M89" s="123">
        <f t="shared" si="24"/>
        <v>60</v>
      </c>
    </row>
    <row r="90" spans="2:13" ht="19.5" customHeight="1" thickBot="1">
      <c r="B90" s="318"/>
      <c r="C90" s="401" t="s">
        <v>361</v>
      </c>
      <c r="D90" s="497"/>
      <c r="E90" s="506">
        <v>60</v>
      </c>
      <c r="F90" s="267"/>
      <c r="G90" s="537">
        <f>E90+F90</f>
        <v>60</v>
      </c>
      <c r="H90" s="267"/>
      <c r="I90" s="537">
        <f>G90+H90</f>
        <v>60</v>
      </c>
      <c r="J90" s="267"/>
      <c r="K90" s="537">
        <f>I90+J90</f>
        <v>60</v>
      </c>
      <c r="L90" s="267">
        <v>0</v>
      </c>
      <c r="M90" s="537">
        <f>K90+L90</f>
        <v>60</v>
      </c>
    </row>
    <row r="91" spans="2:13" ht="19.5" customHeight="1" thickBot="1">
      <c r="B91" s="321" t="s">
        <v>344</v>
      </c>
      <c r="C91" s="410" t="s">
        <v>232</v>
      </c>
      <c r="D91" s="405">
        <v>0</v>
      </c>
      <c r="E91" s="378">
        <f aca="true" t="shared" si="25" ref="E91:M91">E92</f>
        <v>900</v>
      </c>
      <c r="F91" s="270">
        <f t="shared" si="25"/>
        <v>0</v>
      </c>
      <c r="G91" s="378">
        <f t="shared" si="25"/>
        <v>900</v>
      </c>
      <c r="H91" s="270">
        <f t="shared" si="25"/>
        <v>0</v>
      </c>
      <c r="I91" s="378">
        <f t="shared" si="25"/>
        <v>900</v>
      </c>
      <c r="J91" s="270">
        <f t="shared" si="25"/>
        <v>0</v>
      </c>
      <c r="K91" s="378">
        <f t="shared" si="25"/>
        <v>900</v>
      </c>
      <c r="L91" s="270">
        <f t="shared" si="25"/>
        <v>0</v>
      </c>
      <c r="M91" s="378">
        <f t="shared" si="25"/>
        <v>900</v>
      </c>
    </row>
    <row r="92" spans="2:13" ht="19.5" customHeight="1" thickBot="1">
      <c r="B92" s="318"/>
      <c r="C92" s="401" t="s">
        <v>361</v>
      </c>
      <c r="D92" s="405"/>
      <c r="E92" s="495">
        <v>900</v>
      </c>
      <c r="F92" s="267"/>
      <c r="G92" s="537">
        <f>E92+F92</f>
        <v>900</v>
      </c>
      <c r="H92" s="267"/>
      <c r="I92" s="537">
        <f>G92+H92</f>
        <v>900</v>
      </c>
      <c r="J92" s="267"/>
      <c r="K92" s="537">
        <f>I92+J92</f>
        <v>900</v>
      </c>
      <c r="L92" s="267">
        <v>0</v>
      </c>
      <c r="M92" s="537">
        <f>K92+L92</f>
        <v>900</v>
      </c>
    </row>
    <row r="93" spans="2:13" ht="19.5" customHeight="1" thickBot="1">
      <c r="B93" s="321" t="s">
        <v>358</v>
      </c>
      <c r="C93" s="410" t="s">
        <v>359</v>
      </c>
      <c r="D93" s="405">
        <v>0</v>
      </c>
      <c r="E93" s="378">
        <f aca="true" t="shared" si="26" ref="E93:M93">E94</f>
        <v>150</v>
      </c>
      <c r="F93" s="270">
        <f t="shared" si="26"/>
        <v>0</v>
      </c>
      <c r="G93" s="505">
        <f t="shared" si="26"/>
        <v>150</v>
      </c>
      <c r="H93" s="270">
        <f t="shared" si="26"/>
        <v>0</v>
      </c>
      <c r="I93" s="505">
        <f t="shared" si="26"/>
        <v>150</v>
      </c>
      <c r="J93" s="270">
        <f t="shared" si="26"/>
        <v>0</v>
      </c>
      <c r="K93" s="505">
        <f t="shared" si="26"/>
        <v>150</v>
      </c>
      <c r="L93" s="270">
        <f t="shared" si="26"/>
        <v>0</v>
      </c>
      <c r="M93" s="505">
        <f t="shared" si="26"/>
        <v>150</v>
      </c>
    </row>
    <row r="94" spans="2:13" ht="19.5" customHeight="1" thickBot="1">
      <c r="B94" s="318"/>
      <c r="C94" s="401" t="s">
        <v>361</v>
      </c>
      <c r="D94" s="405"/>
      <c r="E94" s="495">
        <v>150</v>
      </c>
      <c r="F94" s="267"/>
      <c r="G94" s="537">
        <f>E94+F94</f>
        <v>150</v>
      </c>
      <c r="H94" s="267"/>
      <c r="I94" s="537">
        <f>G94+H94</f>
        <v>150</v>
      </c>
      <c r="J94" s="267"/>
      <c r="K94" s="537">
        <f>I94+J94</f>
        <v>150</v>
      </c>
      <c r="L94" s="267">
        <v>0</v>
      </c>
      <c r="M94" s="537">
        <f>K94+L94</f>
        <v>150</v>
      </c>
    </row>
    <row r="95" spans="2:13" ht="19.5" customHeight="1" thickBot="1">
      <c r="B95" s="121" t="s">
        <v>346</v>
      </c>
      <c r="C95" s="236" t="s">
        <v>233</v>
      </c>
      <c r="D95" s="405">
        <v>0</v>
      </c>
      <c r="E95" s="378">
        <f aca="true" t="shared" si="27" ref="E95:M95">E96</f>
        <v>400</v>
      </c>
      <c r="F95" s="270">
        <f t="shared" si="27"/>
        <v>0</v>
      </c>
      <c r="G95" s="378">
        <f t="shared" si="27"/>
        <v>400</v>
      </c>
      <c r="H95" s="270">
        <f t="shared" si="27"/>
        <v>0</v>
      </c>
      <c r="I95" s="378">
        <f t="shared" si="27"/>
        <v>400</v>
      </c>
      <c r="J95" s="270">
        <f t="shared" si="27"/>
        <v>0</v>
      </c>
      <c r="K95" s="378">
        <f t="shared" si="27"/>
        <v>400</v>
      </c>
      <c r="L95" s="270">
        <f t="shared" si="27"/>
        <v>-142</v>
      </c>
      <c r="M95" s="378">
        <f t="shared" si="27"/>
        <v>258</v>
      </c>
    </row>
    <row r="96" spans="2:13" ht="19.5" customHeight="1" thickBot="1">
      <c r="B96" s="318"/>
      <c r="C96" s="401" t="s">
        <v>361</v>
      </c>
      <c r="D96" s="405"/>
      <c r="E96" s="495">
        <v>400</v>
      </c>
      <c r="F96" s="267"/>
      <c r="G96" s="537">
        <f>E96+F96</f>
        <v>400</v>
      </c>
      <c r="H96" s="267"/>
      <c r="I96" s="537">
        <f>G96+H96</f>
        <v>400</v>
      </c>
      <c r="J96" s="267"/>
      <c r="K96" s="537">
        <f>I96+J96</f>
        <v>400</v>
      </c>
      <c r="L96" s="267">
        <v>-142</v>
      </c>
      <c r="M96" s="537">
        <f>K96+L96</f>
        <v>258</v>
      </c>
    </row>
    <row r="97" spans="2:13" ht="19.5" customHeight="1" thickBot="1">
      <c r="B97" s="340" t="s">
        <v>347</v>
      </c>
      <c r="C97" s="236" t="s">
        <v>234</v>
      </c>
      <c r="D97" s="388">
        <v>0</v>
      </c>
      <c r="E97" s="123">
        <f aca="true" t="shared" si="28" ref="E97:K97">E98+E99+E100</f>
        <v>6766</v>
      </c>
      <c r="F97" s="264">
        <f t="shared" si="28"/>
        <v>0</v>
      </c>
      <c r="G97" s="123">
        <f t="shared" si="28"/>
        <v>6766</v>
      </c>
      <c r="H97" s="264">
        <f t="shared" si="28"/>
        <v>0</v>
      </c>
      <c r="I97" s="123">
        <f t="shared" si="28"/>
        <v>6766</v>
      </c>
      <c r="J97" s="264">
        <f t="shared" si="28"/>
        <v>370</v>
      </c>
      <c r="K97" s="123">
        <f t="shared" si="28"/>
        <v>7136</v>
      </c>
      <c r="L97" s="264">
        <f>L98+L99+L100</f>
        <v>1415</v>
      </c>
      <c r="M97" s="123">
        <f>M98+M99+M100</f>
        <v>8551</v>
      </c>
    </row>
    <row r="98" spans="2:13" ht="19.5" customHeight="1">
      <c r="B98" s="342"/>
      <c r="C98" s="3" t="s">
        <v>102</v>
      </c>
      <c r="D98" s="203"/>
      <c r="E98" s="136"/>
      <c r="F98" s="268"/>
      <c r="G98" s="136">
        <f>E98+F98</f>
        <v>0</v>
      </c>
      <c r="H98" s="268"/>
      <c r="I98" s="136">
        <f>G98+H98</f>
        <v>0</v>
      </c>
      <c r="J98" s="268"/>
      <c r="K98" s="136">
        <f>I98+J98</f>
        <v>0</v>
      </c>
      <c r="L98" s="268">
        <v>2143</v>
      </c>
      <c r="M98" s="136">
        <f>K98+L98</f>
        <v>2143</v>
      </c>
    </row>
    <row r="99" spans="2:13" ht="19.5" customHeight="1">
      <c r="B99" s="340"/>
      <c r="C99" s="4" t="s">
        <v>107</v>
      </c>
      <c r="D99" s="204"/>
      <c r="E99" s="126"/>
      <c r="F99" s="197"/>
      <c r="G99" s="136">
        <f>E99+F99</f>
        <v>0</v>
      </c>
      <c r="H99" s="197"/>
      <c r="I99" s="136">
        <f>G99+H99</f>
        <v>0</v>
      </c>
      <c r="J99" s="197"/>
      <c r="K99" s="136">
        <f>I99+J99</f>
        <v>0</v>
      </c>
      <c r="L99" s="197">
        <v>414</v>
      </c>
      <c r="M99" s="136">
        <f>K99+L99</f>
        <v>414</v>
      </c>
    </row>
    <row r="100" spans="2:13" ht="19.5" customHeight="1" thickBot="1">
      <c r="B100" s="340"/>
      <c r="C100" s="393" t="s">
        <v>360</v>
      </c>
      <c r="D100" s="204"/>
      <c r="E100" s="126">
        <v>6766</v>
      </c>
      <c r="F100" s="197"/>
      <c r="G100" s="136">
        <f>E100+F100</f>
        <v>6766</v>
      </c>
      <c r="H100" s="197"/>
      <c r="I100" s="136">
        <f>G100+H100</f>
        <v>6766</v>
      </c>
      <c r="J100" s="197">
        <v>370</v>
      </c>
      <c r="K100" s="136">
        <f>I100+J100</f>
        <v>7136</v>
      </c>
      <c r="L100" s="197">
        <v>-1142</v>
      </c>
      <c r="M100" s="136">
        <f>K100+L100</f>
        <v>5994</v>
      </c>
    </row>
    <row r="101" spans="2:13" ht="19.5" customHeight="1" thickBot="1">
      <c r="B101" s="342" t="s">
        <v>348</v>
      </c>
      <c r="C101" s="236" t="s">
        <v>235</v>
      </c>
      <c r="D101" s="405">
        <v>1</v>
      </c>
      <c r="E101" s="378">
        <f aca="true" t="shared" si="29" ref="E101:K101">E102+E103+E104</f>
        <v>5957</v>
      </c>
      <c r="F101" s="270">
        <f t="shared" si="29"/>
        <v>105</v>
      </c>
      <c r="G101" s="378">
        <f t="shared" si="29"/>
        <v>6062</v>
      </c>
      <c r="H101" s="270">
        <f t="shared" si="29"/>
        <v>102</v>
      </c>
      <c r="I101" s="378">
        <f t="shared" si="29"/>
        <v>6164</v>
      </c>
      <c r="J101" s="270">
        <f t="shared" si="29"/>
        <v>14</v>
      </c>
      <c r="K101" s="378">
        <f t="shared" si="29"/>
        <v>6178</v>
      </c>
      <c r="L101" s="270">
        <f>L102+L103+L104</f>
        <v>-895</v>
      </c>
      <c r="M101" s="378">
        <f>M102+M103+M104</f>
        <v>5283</v>
      </c>
    </row>
    <row r="102" spans="2:13" ht="19.5" customHeight="1">
      <c r="B102" s="342"/>
      <c r="C102" s="3" t="s">
        <v>102</v>
      </c>
      <c r="D102" s="203"/>
      <c r="E102" s="136">
        <v>1692</v>
      </c>
      <c r="F102" s="268">
        <v>83</v>
      </c>
      <c r="G102" s="136">
        <f>E102+F102</f>
        <v>1775</v>
      </c>
      <c r="H102" s="268">
        <v>80</v>
      </c>
      <c r="I102" s="136">
        <f>G102+H102</f>
        <v>1855</v>
      </c>
      <c r="J102" s="268">
        <v>14</v>
      </c>
      <c r="K102" s="136">
        <f>I102+J102</f>
        <v>1869</v>
      </c>
      <c r="L102" s="268">
        <v>-48</v>
      </c>
      <c r="M102" s="136">
        <f>K102+L102</f>
        <v>1821</v>
      </c>
    </row>
    <row r="103" spans="2:13" ht="19.5" customHeight="1">
      <c r="B103" s="340"/>
      <c r="C103" s="4" t="s">
        <v>107</v>
      </c>
      <c r="D103" s="204"/>
      <c r="E103" s="126">
        <v>464</v>
      </c>
      <c r="F103" s="197">
        <v>22</v>
      </c>
      <c r="G103" s="136">
        <f>E103+F103</f>
        <v>486</v>
      </c>
      <c r="H103" s="197">
        <v>22</v>
      </c>
      <c r="I103" s="136">
        <f>G103+H103</f>
        <v>508</v>
      </c>
      <c r="J103" s="197"/>
      <c r="K103" s="136">
        <f>I103+J103</f>
        <v>508</v>
      </c>
      <c r="L103" s="197">
        <v>3</v>
      </c>
      <c r="M103" s="136">
        <f>K103+L103</f>
        <v>511</v>
      </c>
    </row>
    <row r="104" spans="2:13" ht="19.5" customHeight="1" thickBot="1">
      <c r="B104" s="340"/>
      <c r="C104" s="393" t="s">
        <v>360</v>
      </c>
      <c r="D104" s="415"/>
      <c r="E104" s="377">
        <v>3801</v>
      </c>
      <c r="F104" s="269"/>
      <c r="G104" s="221">
        <f>E104+F104</f>
        <v>3801</v>
      </c>
      <c r="H104" s="269"/>
      <c r="I104" s="221">
        <f>G104+H104</f>
        <v>3801</v>
      </c>
      <c r="J104" s="269"/>
      <c r="K104" s="221">
        <f>I104+J104</f>
        <v>3801</v>
      </c>
      <c r="L104" s="269">
        <v>-850</v>
      </c>
      <c r="M104" s="221">
        <f>K104+L104</f>
        <v>2951</v>
      </c>
    </row>
    <row r="105" spans="2:13" ht="19.5" customHeight="1" thickBot="1">
      <c r="B105" s="304" t="s">
        <v>603</v>
      </c>
      <c r="C105" s="411" t="s">
        <v>345</v>
      </c>
      <c r="D105" s="388"/>
      <c r="E105" s="123">
        <f aca="true" t="shared" si="30" ref="E105:M105">E106</f>
        <v>0</v>
      </c>
      <c r="F105" s="264">
        <f t="shared" si="30"/>
        <v>137</v>
      </c>
      <c r="G105" s="123">
        <f t="shared" si="30"/>
        <v>137</v>
      </c>
      <c r="H105" s="264">
        <f t="shared" si="30"/>
        <v>0</v>
      </c>
      <c r="I105" s="123">
        <f t="shared" si="30"/>
        <v>137</v>
      </c>
      <c r="J105" s="264">
        <f t="shared" si="30"/>
        <v>21</v>
      </c>
      <c r="K105" s="123">
        <f t="shared" si="30"/>
        <v>158</v>
      </c>
      <c r="L105" s="264">
        <f t="shared" si="30"/>
        <v>0</v>
      </c>
      <c r="M105" s="123">
        <f t="shared" si="30"/>
        <v>158</v>
      </c>
    </row>
    <row r="106" spans="2:13" ht="19.5" customHeight="1" thickBot="1">
      <c r="B106" s="343"/>
      <c r="C106" s="401" t="s">
        <v>361</v>
      </c>
      <c r="D106" s="405"/>
      <c r="E106" s="495">
        <v>0</v>
      </c>
      <c r="F106" s="267">
        <v>137</v>
      </c>
      <c r="G106" s="537">
        <f>F106+E106</f>
        <v>137</v>
      </c>
      <c r="H106" s="267"/>
      <c r="I106" s="537">
        <f>H106+G106</f>
        <v>137</v>
      </c>
      <c r="J106" s="267">
        <v>21</v>
      </c>
      <c r="K106" s="537">
        <f>J106+I106</f>
        <v>158</v>
      </c>
      <c r="L106" s="267">
        <v>0</v>
      </c>
      <c r="M106" s="537">
        <f>L106+K106</f>
        <v>158</v>
      </c>
    </row>
    <row r="107" spans="2:13" s="195" customFormat="1" ht="19.5" customHeight="1" thickBot="1">
      <c r="B107" s="121" t="s">
        <v>349</v>
      </c>
      <c r="C107" s="398" t="s">
        <v>236</v>
      </c>
      <c r="D107" s="388">
        <v>0</v>
      </c>
      <c r="E107" s="123">
        <f aca="true" t="shared" si="31" ref="E107:M107">E108</f>
        <v>880</v>
      </c>
      <c r="F107" s="264">
        <f t="shared" si="31"/>
        <v>0</v>
      </c>
      <c r="G107" s="123">
        <f t="shared" si="31"/>
        <v>880</v>
      </c>
      <c r="H107" s="264">
        <f t="shared" si="31"/>
        <v>0</v>
      </c>
      <c r="I107" s="123">
        <f t="shared" si="31"/>
        <v>880</v>
      </c>
      <c r="J107" s="264">
        <f t="shared" si="31"/>
        <v>0</v>
      </c>
      <c r="K107" s="123">
        <f t="shared" si="31"/>
        <v>880</v>
      </c>
      <c r="L107" s="264">
        <f t="shared" si="31"/>
        <v>0</v>
      </c>
      <c r="M107" s="123">
        <f t="shared" si="31"/>
        <v>880</v>
      </c>
    </row>
    <row r="108" spans="2:13" ht="19.5" customHeight="1" thickBot="1">
      <c r="B108" s="342"/>
      <c r="C108" s="3" t="s">
        <v>110</v>
      </c>
      <c r="D108" s="203"/>
      <c r="E108" s="136">
        <v>880</v>
      </c>
      <c r="F108" s="268"/>
      <c r="G108" s="136">
        <f>E108+F108</f>
        <v>880</v>
      </c>
      <c r="H108" s="268"/>
      <c r="I108" s="136">
        <f>G108+H108</f>
        <v>880</v>
      </c>
      <c r="J108" s="268"/>
      <c r="K108" s="136">
        <f>I108+J108</f>
        <v>880</v>
      </c>
      <c r="L108" s="268">
        <v>0</v>
      </c>
      <c r="M108" s="136">
        <f>K108+L108</f>
        <v>880</v>
      </c>
    </row>
    <row r="109" spans="2:13" s="195" customFormat="1" ht="19.5" customHeight="1" thickBot="1">
      <c r="B109" s="121" t="s">
        <v>350</v>
      </c>
      <c r="C109" s="398" t="s">
        <v>432</v>
      </c>
      <c r="D109" s="388">
        <v>30</v>
      </c>
      <c r="E109" s="123">
        <f aca="true" t="shared" si="32" ref="E109:K109">E110+E111+E112</f>
        <v>0</v>
      </c>
      <c r="F109" s="264">
        <f t="shared" si="32"/>
        <v>0</v>
      </c>
      <c r="G109" s="123">
        <f t="shared" si="32"/>
        <v>0</v>
      </c>
      <c r="H109" s="264">
        <f t="shared" si="32"/>
        <v>333</v>
      </c>
      <c r="I109" s="123">
        <f t="shared" si="32"/>
        <v>333</v>
      </c>
      <c r="J109" s="264">
        <f t="shared" si="32"/>
        <v>0</v>
      </c>
      <c r="K109" s="123">
        <f t="shared" si="32"/>
        <v>333</v>
      </c>
      <c r="L109" s="264">
        <f>L110+L111+L112</f>
        <v>11</v>
      </c>
      <c r="M109" s="123">
        <f>M110+M111+M112</f>
        <v>344</v>
      </c>
    </row>
    <row r="110" spans="2:13" ht="19.5" customHeight="1">
      <c r="B110" s="342"/>
      <c r="C110" s="3" t="s">
        <v>102</v>
      </c>
      <c r="D110" s="203"/>
      <c r="E110" s="136"/>
      <c r="F110" s="268"/>
      <c r="G110" s="136">
        <f>E110+F110</f>
        <v>0</v>
      </c>
      <c r="H110" s="268">
        <v>146</v>
      </c>
      <c r="I110" s="136">
        <f>G110+H110</f>
        <v>146</v>
      </c>
      <c r="J110" s="268"/>
      <c r="K110" s="136">
        <f>I110+J110</f>
        <v>146</v>
      </c>
      <c r="L110" s="268">
        <v>9</v>
      </c>
      <c r="M110" s="136">
        <f>K110+L110</f>
        <v>155</v>
      </c>
    </row>
    <row r="111" spans="2:13" ht="19.5" customHeight="1" thickBot="1">
      <c r="B111" s="340"/>
      <c r="C111" s="4" t="s">
        <v>107</v>
      </c>
      <c r="D111" s="204"/>
      <c r="E111" s="126"/>
      <c r="F111" s="197"/>
      <c r="G111" s="136">
        <f>E111+F111</f>
        <v>0</v>
      </c>
      <c r="H111" s="197">
        <v>187</v>
      </c>
      <c r="I111" s="136">
        <f>G111+H111</f>
        <v>187</v>
      </c>
      <c r="J111" s="197"/>
      <c r="K111" s="136">
        <f>I111+J111</f>
        <v>187</v>
      </c>
      <c r="L111" s="197">
        <v>2</v>
      </c>
      <c r="M111" s="136">
        <f>K111+L111</f>
        <v>189</v>
      </c>
    </row>
    <row r="112" spans="2:13" ht="19.5" customHeight="1" hidden="1" thickBot="1">
      <c r="B112" s="340"/>
      <c r="C112" s="393" t="s">
        <v>360</v>
      </c>
      <c r="D112" s="204"/>
      <c r="E112" s="126"/>
      <c r="F112" s="197"/>
      <c r="G112" s="136">
        <f>E112+F112</f>
        <v>0</v>
      </c>
      <c r="H112" s="197"/>
      <c r="I112" s="136">
        <f>G112+H112</f>
        <v>0</v>
      </c>
      <c r="J112" s="197"/>
      <c r="K112" s="136">
        <f>I112+J112</f>
        <v>0</v>
      </c>
      <c r="L112" s="197"/>
      <c r="M112" s="136">
        <f>K112+L112</f>
        <v>0</v>
      </c>
    </row>
    <row r="113" spans="2:13" s="195" customFormat="1" ht="19.5" customHeight="1" thickBot="1">
      <c r="B113" s="121" t="s">
        <v>351</v>
      </c>
      <c r="C113" s="398" t="s">
        <v>433</v>
      </c>
      <c r="D113" s="388">
        <v>14</v>
      </c>
      <c r="E113" s="123">
        <f aca="true" t="shared" si="33" ref="E113:K113">E114+E115+E116</f>
        <v>1671</v>
      </c>
      <c r="F113" s="264">
        <f t="shared" si="33"/>
        <v>677</v>
      </c>
      <c r="G113" s="123">
        <f t="shared" si="33"/>
        <v>2348</v>
      </c>
      <c r="H113" s="264">
        <f t="shared" si="33"/>
        <v>1481</v>
      </c>
      <c r="I113" s="123">
        <f t="shared" si="33"/>
        <v>3829</v>
      </c>
      <c r="J113" s="264">
        <f t="shared" si="33"/>
        <v>1578</v>
      </c>
      <c r="K113" s="123">
        <f t="shared" si="33"/>
        <v>5407</v>
      </c>
      <c r="L113" s="264">
        <f>L114+L115+L116</f>
        <v>595</v>
      </c>
      <c r="M113" s="123">
        <f>M114+M115+M116</f>
        <v>6002</v>
      </c>
    </row>
    <row r="114" spans="2:13" ht="19.5" customHeight="1">
      <c r="B114" s="342"/>
      <c r="C114" s="3" t="s">
        <v>102</v>
      </c>
      <c r="D114" s="203"/>
      <c r="E114" s="136">
        <v>837</v>
      </c>
      <c r="F114" s="268">
        <f>381+85+67</f>
        <v>533</v>
      </c>
      <c r="G114" s="136">
        <f>E114+F114</f>
        <v>1370</v>
      </c>
      <c r="H114" s="268">
        <v>1481</v>
      </c>
      <c r="I114" s="136">
        <f>G114+H114</f>
        <v>2851</v>
      </c>
      <c r="J114" s="268">
        <v>1578</v>
      </c>
      <c r="K114" s="136">
        <f>I114+J114</f>
        <v>4429</v>
      </c>
      <c r="L114" s="268">
        <v>471</v>
      </c>
      <c r="M114" s="136">
        <f>K114+L114</f>
        <v>4900</v>
      </c>
    </row>
    <row r="115" spans="2:13" ht="19.5" customHeight="1">
      <c r="B115" s="340"/>
      <c r="C115" s="4" t="s">
        <v>107</v>
      </c>
      <c r="D115" s="204"/>
      <c r="E115" s="126">
        <v>834</v>
      </c>
      <c r="F115" s="197">
        <v>144</v>
      </c>
      <c r="G115" s="136">
        <f>E115+F115</f>
        <v>978</v>
      </c>
      <c r="H115" s="197"/>
      <c r="I115" s="136">
        <f>G115+H115</f>
        <v>978</v>
      </c>
      <c r="J115" s="197"/>
      <c r="K115" s="136">
        <f>I115+J115</f>
        <v>978</v>
      </c>
      <c r="L115" s="197">
        <v>124</v>
      </c>
      <c r="M115" s="136">
        <f>K115+L115</f>
        <v>1102</v>
      </c>
    </row>
    <row r="116" spans="2:13" ht="19.5" customHeight="1" thickBot="1">
      <c r="B116" s="318"/>
      <c r="C116" s="404" t="s">
        <v>360</v>
      </c>
      <c r="D116" s="204"/>
      <c r="E116" s="126">
        <v>0</v>
      </c>
      <c r="F116" s="197"/>
      <c r="G116" s="136">
        <f>E116+F116</f>
        <v>0</v>
      </c>
      <c r="H116" s="197"/>
      <c r="I116" s="136">
        <f>G116+H116</f>
        <v>0</v>
      </c>
      <c r="J116" s="197"/>
      <c r="K116" s="136">
        <f>I116+J116</f>
        <v>0</v>
      </c>
      <c r="L116" s="197"/>
      <c r="M116" s="136">
        <f>K116+L116</f>
        <v>0</v>
      </c>
    </row>
    <row r="117" spans="2:13" s="195" customFormat="1" ht="19.5" customHeight="1" thickBot="1">
      <c r="B117" s="121" t="s">
        <v>429</v>
      </c>
      <c r="C117" s="398" t="s">
        <v>434</v>
      </c>
      <c r="D117" s="388">
        <v>30</v>
      </c>
      <c r="E117" s="123">
        <f aca="true" t="shared" si="34" ref="E117:K117">E118+E119+E120</f>
        <v>0</v>
      </c>
      <c r="F117" s="264">
        <f t="shared" si="34"/>
        <v>380</v>
      </c>
      <c r="G117" s="123">
        <f t="shared" si="34"/>
        <v>380</v>
      </c>
      <c r="H117" s="264">
        <f t="shared" si="34"/>
        <v>423</v>
      </c>
      <c r="I117" s="123">
        <f t="shared" si="34"/>
        <v>803</v>
      </c>
      <c r="J117" s="264">
        <f t="shared" si="34"/>
        <v>0</v>
      </c>
      <c r="K117" s="123">
        <f t="shared" si="34"/>
        <v>803</v>
      </c>
      <c r="L117" s="264">
        <f>L118+L119+L120</f>
        <v>521</v>
      </c>
      <c r="M117" s="123">
        <f>M118+M119+M120</f>
        <v>1324</v>
      </c>
    </row>
    <row r="118" spans="2:13" ht="19.5" customHeight="1">
      <c r="B118" s="342"/>
      <c r="C118" s="3" t="s">
        <v>102</v>
      </c>
      <c r="D118" s="203"/>
      <c r="E118" s="136"/>
      <c r="F118" s="268">
        <f>92+17+190</f>
        <v>299</v>
      </c>
      <c r="G118" s="136">
        <f>E118+F118</f>
        <v>299</v>
      </c>
      <c r="H118" s="268">
        <v>330</v>
      </c>
      <c r="I118" s="136">
        <f>G118+H118</f>
        <v>629</v>
      </c>
      <c r="J118" s="268"/>
      <c r="K118" s="136">
        <f>I118+J118</f>
        <v>629</v>
      </c>
      <c r="L118" s="268">
        <v>396</v>
      </c>
      <c r="M118" s="136">
        <f>K118+L118</f>
        <v>1025</v>
      </c>
    </row>
    <row r="119" spans="2:13" ht="19.5" customHeight="1">
      <c r="B119" s="340"/>
      <c r="C119" s="4" t="s">
        <v>107</v>
      </c>
      <c r="D119" s="204"/>
      <c r="E119" s="126"/>
      <c r="F119" s="197">
        <f>81</f>
        <v>81</v>
      </c>
      <c r="G119" s="136">
        <f>E119+F119</f>
        <v>81</v>
      </c>
      <c r="H119" s="197">
        <v>93</v>
      </c>
      <c r="I119" s="136">
        <f>G119+H119</f>
        <v>174</v>
      </c>
      <c r="J119" s="197"/>
      <c r="K119" s="136">
        <f>I119+J119</f>
        <v>174</v>
      </c>
      <c r="L119" s="197">
        <v>125</v>
      </c>
      <c r="M119" s="136">
        <f>K119+L119</f>
        <v>299</v>
      </c>
    </row>
    <row r="120" spans="2:13" ht="19.5" customHeight="1" thickBot="1">
      <c r="B120" s="318"/>
      <c r="C120" s="404" t="s">
        <v>360</v>
      </c>
      <c r="D120" s="300"/>
      <c r="E120" s="495"/>
      <c r="F120" s="197"/>
      <c r="G120" s="136">
        <f>E120+F120</f>
        <v>0</v>
      </c>
      <c r="H120" s="197"/>
      <c r="I120" s="136">
        <f>G120+H120</f>
        <v>0</v>
      </c>
      <c r="J120" s="197"/>
      <c r="K120" s="136">
        <f>I120+J120</f>
        <v>0</v>
      </c>
      <c r="L120" s="197"/>
      <c r="M120" s="136">
        <f>K120+L120</f>
        <v>0</v>
      </c>
    </row>
    <row r="121" spans="2:13" s="2" customFormat="1" ht="19.5" customHeight="1" thickBot="1">
      <c r="B121" s="603" t="s">
        <v>100</v>
      </c>
      <c r="C121" s="603"/>
      <c r="D121" s="391" t="s">
        <v>101</v>
      </c>
      <c r="E121" s="500" t="s">
        <v>82</v>
      </c>
      <c r="F121" s="261" t="s">
        <v>357</v>
      </c>
      <c r="G121" s="500" t="s">
        <v>425</v>
      </c>
      <c r="H121" s="261" t="s">
        <v>598</v>
      </c>
      <c r="I121" s="500" t="s">
        <v>425</v>
      </c>
      <c r="J121" s="261" t="s">
        <v>601</v>
      </c>
      <c r="K121" s="500" t="s">
        <v>425</v>
      </c>
      <c r="L121" s="261" t="s">
        <v>204</v>
      </c>
      <c r="M121" s="500" t="s">
        <v>425</v>
      </c>
    </row>
    <row r="122" spans="2:13" s="195" customFormat="1" ht="19.5" customHeight="1" thickBot="1">
      <c r="B122" s="121" t="s">
        <v>352</v>
      </c>
      <c r="C122" s="398" t="s">
        <v>237</v>
      </c>
      <c r="D122" s="388">
        <v>1</v>
      </c>
      <c r="E122" s="123">
        <f aca="true" t="shared" si="35" ref="E122:K122">E123+E124+E125</f>
        <v>4217</v>
      </c>
      <c r="F122" s="264">
        <f t="shared" si="35"/>
        <v>61</v>
      </c>
      <c r="G122" s="123">
        <f t="shared" si="35"/>
        <v>4278</v>
      </c>
      <c r="H122" s="264">
        <f t="shared" si="35"/>
        <v>37</v>
      </c>
      <c r="I122" s="123">
        <f t="shared" si="35"/>
        <v>4315</v>
      </c>
      <c r="J122" s="264">
        <f t="shared" si="35"/>
        <v>512</v>
      </c>
      <c r="K122" s="123">
        <f t="shared" si="35"/>
        <v>4827</v>
      </c>
      <c r="L122" s="264">
        <f>L123+L124+L125</f>
        <v>-1018</v>
      </c>
      <c r="M122" s="123">
        <f>M123+M124+M125</f>
        <v>3809</v>
      </c>
    </row>
    <row r="123" spans="2:13" ht="19.5" customHeight="1">
      <c r="B123" s="340"/>
      <c r="C123" s="412" t="s">
        <v>102</v>
      </c>
      <c r="D123" s="413"/>
      <c r="E123" s="494">
        <v>2462</v>
      </c>
      <c r="F123" s="271">
        <v>48</v>
      </c>
      <c r="G123" s="541">
        <f>E123+F123</f>
        <v>2510</v>
      </c>
      <c r="H123" s="271">
        <v>29</v>
      </c>
      <c r="I123" s="541">
        <f>G123+H123</f>
        <v>2539</v>
      </c>
      <c r="J123" s="271">
        <f>374+29</f>
        <v>403</v>
      </c>
      <c r="K123" s="541">
        <f>I123+J123</f>
        <v>2942</v>
      </c>
      <c r="L123" s="271">
        <v>-92</v>
      </c>
      <c r="M123" s="541">
        <f>K123+L123</f>
        <v>2850</v>
      </c>
    </row>
    <row r="124" spans="2:13" ht="19.5" customHeight="1">
      <c r="B124" s="340"/>
      <c r="C124" s="414" t="s">
        <v>107</v>
      </c>
      <c r="D124" s="204"/>
      <c r="E124" s="126">
        <v>672</v>
      </c>
      <c r="F124" s="197">
        <v>13</v>
      </c>
      <c r="G124" s="431">
        <f>E124+F124</f>
        <v>685</v>
      </c>
      <c r="H124" s="197">
        <v>8</v>
      </c>
      <c r="I124" s="431">
        <f>G124+H124</f>
        <v>693</v>
      </c>
      <c r="J124" s="197">
        <f>101+8</f>
        <v>109</v>
      </c>
      <c r="K124" s="431">
        <f>I124+J124</f>
        <v>802</v>
      </c>
      <c r="L124" s="197">
        <v>-121</v>
      </c>
      <c r="M124" s="431">
        <f>K124+L124</f>
        <v>681</v>
      </c>
    </row>
    <row r="125" spans="2:13" ht="19.5" customHeight="1" thickBot="1">
      <c r="B125" s="318"/>
      <c r="C125" s="404" t="s">
        <v>360</v>
      </c>
      <c r="D125" s="300"/>
      <c r="E125" s="495">
        <v>1083</v>
      </c>
      <c r="F125" s="267"/>
      <c r="G125" s="542">
        <f>E125+F125</f>
        <v>1083</v>
      </c>
      <c r="H125" s="267"/>
      <c r="I125" s="542">
        <f>G125+H125</f>
        <v>1083</v>
      </c>
      <c r="J125" s="267"/>
      <c r="K125" s="542">
        <f>I125+J125</f>
        <v>1083</v>
      </c>
      <c r="L125" s="267">
        <v>-805</v>
      </c>
      <c r="M125" s="542">
        <f>K125+L125</f>
        <v>278</v>
      </c>
    </row>
    <row r="126" spans="2:13" s="195" customFormat="1" ht="19.5" customHeight="1" thickBot="1">
      <c r="B126" s="121" t="s">
        <v>353</v>
      </c>
      <c r="C126" s="398" t="s">
        <v>238</v>
      </c>
      <c r="D126" s="388">
        <v>1</v>
      </c>
      <c r="E126" s="123">
        <f aca="true" t="shared" si="36" ref="E126:M126">E127+E128+E129</f>
        <v>11705</v>
      </c>
      <c r="F126" s="264">
        <f t="shared" si="36"/>
        <v>174</v>
      </c>
      <c r="G126" s="123">
        <f t="shared" si="36"/>
        <v>11879</v>
      </c>
      <c r="H126" s="264">
        <f t="shared" si="36"/>
        <v>98</v>
      </c>
      <c r="I126" s="123">
        <f t="shared" si="36"/>
        <v>11977</v>
      </c>
      <c r="J126" s="264">
        <f t="shared" si="36"/>
        <v>43</v>
      </c>
      <c r="K126" s="123">
        <f t="shared" si="36"/>
        <v>12020</v>
      </c>
      <c r="L126" s="264">
        <f t="shared" si="36"/>
        <v>-4241</v>
      </c>
      <c r="M126" s="123">
        <f t="shared" si="36"/>
        <v>7779</v>
      </c>
    </row>
    <row r="127" spans="2:13" ht="19.5" customHeight="1">
      <c r="B127" s="340"/>
      <c r="C127" s="412" t="s">
        <v>102</v>
      </c>
      <c r="D127" s="413"/>
      <c r="E127" s="494">
        <v>3189</v>
      </c>
      <c r="F127" s="271">
        <f>60+77</f>
        <v>137</v>
      </c>
      <c r="G127" s="541">
        <f>E127+F127</f>
        <v>3326</v>
      </c>
      <c r="H127" s="271">
        <v>77</v>
      </c>
      <c r="I127" s="541">
        <f>G127+H127</f>
        <v>3403</v>
      </c>
      <c r="J127" s="271">
        <v>34</v>
      </c>
      <c r="K127" s="541">
        <f>I127+J127</f>
        <v>3437</v>
      </c>
      <c r="L127" s="271">
        <v>294</v>
      </c>
      <c r="M127" s="541">
        <f>K127+L127</f>
        <v>3731</v>
      </c>
    </row>
    <row r="128" spans="2:13" ht="19.5" customHeight="1">
      <c r="B128" s="340"/>
      <c r="C128" s="414" t="s">
        <v>107</v>
      </c>
      <c r="D128" s="204"/>
      <c r="E128" s="126">
        <v>868</v>
      </c>
      <c r="F128" s="197">
        <f>16+21</f>
        <v>37</v>
      </c>
      <c r="G128" s="431">
        <f>E128+F128</f>
        <v>905</v>
      </c>
      <c r="H128" s="197">
        <v>21</v>
      </c>
      <c r="I128" s="431">
        <f>G128+H128</f>
        <v>926</v>
      </c>
      <c r="J128" s="197">
        <v>9</v>
      </c>
      <c r="K128" s="431">
        <f>I128+J128</f>
        <v>935</v>
      </c>
      <c r="L128" s="197">
        <v>5</v>
      </c>
      <c r="M128" s="431">
        <f>K128+L128</f>
        <v>940</v>
      </c>
    </row>
    <row r="129" spans="2:13" ht="19.5" customHeight="1" thickBot="1">
      <c r="B129" s="340"/>
      <c r="C129" s="393" t="s">
        <v>360</v>
      </c>
      <c r="D129" s="415"/>
      <c r="E129" s="377">
        <v>7648</v>
      </c>
      <c r="F129" s="269"/>
      <c r="G129" s="432">
        <f>E129+F129</f>
        <v>7648</v>
      </c>
      <c r="H129" s="269"/>
      <c r="I129" s="432">
        <f>G129+H129</f>
        <v>7648</v>
      </c>
      <c r="J129" s="269"/>
      <c r="K129" s="432">
        <f>I129+J129</f>
        <v>7648</v>
      </c>
      <c r="L129" s="269">
        <v>-4540</v>
      </c>
      <c r="M129" s="432">
        <f>K129+L129</f>
        <v>3108</v>
      </c>
    </row>
    <row r="130" spans="2:13" s="195" customFormat="1" ht="19.5" customHeight="1" hidden="1" thickBot="1">
      <c r="B130" s="121" t="s">
        <v>421</v>
      </c>
      <c r="C130" s="416" t="s">
        <v>422</v>
      </c>
      <c r="D130" s="388">
        <v>1</v>
      </c>
      <c r="E130" s="123">
        <f>E131</f>
        <v>0</v>
      </c>
      <c r="F130" s="264">
        <f aca="true" t="shared" si="37" ref="F130:M130">F131</f>
        <v>0</v>
      </c>
      <c r="G130" s="123">
        <f t="shared" si="37"/>
        <v>0</v>
      </c>
      <c r="H130" s="264">
        <f t="shared" si="37"/>
        <v>0</v>
      </c>
      <c r="I130" s="123">
        <f t="shared" si="37"/>
        <v>0</v>
      </c>
      <c r="J130" s="264">
        <f t="shared" si="37"/>
        <v>0</v>
      </c>
      <c r="K130" s="123">
        <f t="shared" si="37"/>
        <v>0</v>
      </c>
      <c r="L130" s="264">
        <f t="shared" si="37"/>
        <v>0</v>
      </c>
      <c r="M130" s="123">
        <f t="shared" si="37"/>
        <v>0</v>
      </c>
    </row>
    <row r="131" spans="2:13" ht="19.5" customHeight="1" hidden="1" thickBot="1">
      <c r="B131" s="340"/>
      <c r="C131" s="393" t="s">
        <v>360</v>
      </c>
      <c r="D131" s="415"/>
      <c r="E131" s="377">
        <v>0</v>
      </c>
      <c r="F131" s="269"/>
      <c r="G131" s="432">
        <f>E131+F131</f>
        <v>0</v>
      </c>
      <c r="H131" s="269"/>
      <c r="I131" s="432">
        <f>G131+H131</f>
        <v>0</v>
      </c>
      <c r="J131" s="269"/>
      <c r="K131" s="432">
        <f>I131+J131</f>
        <v>0</v>
      </c>
      <c r="L131" s="269"/>
      <c r="M131" s="432">
        <f>K131+L131</f>
        <v>0</v>
      </c>
    </row>
    <row r="132" spans="2:13" s="195" customFormat="1" ht="19.5" customHeight="1" thickBot="1">
      <c r="B132" s="121" t="s">
        <v>354</v>
      </c>
      <c r="C132" s="398" t="s">
        <v>239</v>
      </c>
      <c r="D132" s="388">
        <v>1</v>
      </c>
      <c r="E132" s="123">
        <f aca="true" t="shared" si="38" ref="E132:K132">E133+E134+E135</f>
        <v>6124</v>
      </c>
      <c r="F132" s="264">
        <f t="shared" si="38"/>
        <v>103</v>
      </c>
      <c r="G132" s="123">
        <f t="shared" si="38"/>
        <v>6227</v>
      </c>
      <c r="H132" s="264">
        <f t="shared" si="38"/>
        <v>69</v>
      </c>
      <c r="I132" s="123">
        <f t="shared" si="38"/>
        <v>6296</v>
      </c>
      <c r="J132" s="264">
        <f t="shared" si="38"/>
        <v>29</v>
      </c>
      <c r="K132" s="123">
        <f t="shared" si="38"/>
        <v>6325</v>
      </c>
      <c r="L132" s="264">
        <f>L133+L134+L135</f>
        <v>-1819</v>
      </c>
      <c r="M132" s="123">
        <f>M133+M134+M135</f>
        <v>4506</v>
      </c>
    </row>
    <row r="133" spans="2:13" ht="19.5" customHeight="1">
      <c r="B133" s="342"/>
      <c r="C133" s="3" t="s">
        <v>102</v>
      </c>
      <c r="D133" s="203"/>
      <c r="E133" s="136">
        <v>1776</v>
      </c>
      <c r="F133" s="268">
        <v>81</v>
      </c>
      <c r="G133" s="136">
        <f>E133+F133</f>
        <v>1857</v>
      </c>
      <c r="H133" s="268">
        <v>55</v>
      </c>
      <c r="I133" s="136">
        <f>G133+H133</f>
        <v>1912</v>
      </c>
      <c r="J133" s="268">
        <v>23</v>
      </c>
      <c r="K133" s="136">
        <f>I133+J133</f>
        <v>1935</v>
      </c>
      <c r="L133" s="268">
        <v>-4</v>
      </c>
      <c r="M133" s="136">
        <f>K133+L133</f>
        <v>1931</v>
      </c>
    </row>
    <row r="134" spans="2:13" ht="19.5" customHeight="1">
      <c r="B134" s="340"/>
      <c r="C134" s="4" t="s">
        <v>107</v>
      </c>
      <c r="D134" s="204"/>
      <c r="E134" s="126">
        <v>500</v>
      </c>
      <c r="F134" s="197">
        <v>22</v>
      </c>
      <c r="G134" s="136">
        <f>E134+F134</f>
        <v>522</v>
      </c>
      <c r="H134" s="197">
        <v>14</v>
      </c>
      <c r="I134" s="136">
        <f>G134+H134</f>
        <v>536</v>
      </c>
      <c r="J134" s="197">
        <v>6</v>
      </c>
      <c r="K134" s="136">
        <f>I134+J134</f>
        <v>542</v>
      </c>
      <c r="L134" s="197">
        <v>4</v>
      </c>
      <c r="M134" s="136">
        <f>K134+L134</f>
        <v>546</v>
      </c>
    </row>
    <row r="135" spans="2:13" ht="19.5" customHeight="1" thickBot="1">
      <c r="B135" s="340"/>
      <c r="C135" s="393" t="s">
        <v>360</v>
      </c>
      <c r="D135" s="204"/>
      <c r="E135" s="126">
        <v>3848</v>
      </c>
      <c r="F135" s="197"/>
      <c r="G135" s="136">
        <f>E135+F135</f>
        <v>3848</v>
      </c>
      <c r="H135" s="197"/>
      <c r="I135" s="136">
        <f>G135+H135</f>
        <v>3848</v>
      </c>
      <c r="J135" s="197"/>
      <c r="K135" s="136">
        <f>I135+J135</f>
        <v>3848</v>
      </c>
      <c r="L135" s="197">
        <v>-1819</v>
      </c>
      <c r="M135" s="136">
        <f>K135+L135</f>
        <v>2029</v>
      </c>
    </row>
    <row r="136" spans="2:13" s="195" customFormat="1" ht="19.5" customHeight="1" thickBot="1">
      <c r="B136" s="121" t="s">
        <v>355</v>
      </c>
      <c r="C136" s="398" t="s">
        <v>240</v>
      </c>
      <c r="D136" s="388">
        <v>0</v>
      </c>
      <c r="E136" s="123">
        <f aca="true" t="shared" si="39" ref="E136:M136">E137</f>
        <v>2000</v>
      </c>
      <c r="F136" s="264">
        <f t="shared" si="39"/>
        <v>0</v>
      </c>
      <c r="G136" s="123">
        <f t="shared" si="39"/>
        <v>2000</v>
      </c>
      <c r="H136" s="264">
        <f t="shared" si="39"/>
        <v>0</v>
      </c>
      <c r="I136" s="123">
        <f t="shared" si="39"/>
        <v>2000</v>
      </c>
      <c r="J136" s="264">
        <f t="shared" si="39"/>
        <v>0</v>
      </c>
      <c r="K136" s="123">
        <f t="shared" si="39"/>
        <v>2000</v>
      </c>
      <c r="L136" s="264">
        <f t="shared" si="39"/>
        <v>0</v>
      </c>
      <c r="M136" s="123">
        <f t="shared" si="39"/>
        <v>2000</v>
      </c>
    </row>
    <row r="137" spans="2:13" ht="19.5" customHeight="1" thickBot="1">
      <c r="B137" s="318"/>
      <c r="C137" s="406" t="s">
        <v>109</v>
      </c>
      <c r="D137" s="408"/>
      <c r="E137" s="506">
        <v>2000</v>
      </c>
      <c r="F137" s="265"/>
      <c r="G137" s="221">
        <f>E137+F137</f>
        <v>2000</v>
      </c>
      <c r="H137" s="265"/>
      <c r="I137" s="221">
        <f>G137+H137</f>
        <v>2000</v>
      </c>
      <c r="J137" s="265"/>
      <c r="K137" s="221">
        <f>I137+J137</f>
        <v>2000</v>
      </c>
      <c r="L137" s="265">
        <v>0</v>
      </c>
      <c r="M137" s="221">
        <f>K137+L137</f>
        <v>2000</v>
      </c>
    </row>
    <row r="138" spans="2:13" s="195" customFormat="1" ht="19.5" customHeight="1" thickBot="1">
      <c r="B138" s="121" t="s">
        <v>356</v>
      </c>
      <c r="C138" s="398" t="s">
        <v>216</v>
      </c>
      <c r="D138" s="388">
        <v>0.5</v>
      </c>
      <c r="E138" s="123">
        <f aca="true" t="shared" si="40" ref="E138:K138">E139+E140+E141</f>
        <v>1955</v>
      </c>
      <c r="F138" s="264">
        <f t="shared" si="40"/>
        <v>30</v>
      </c>
      <c r="G138" s="123">
        <f t="shared" si="40"/>
        <v>1985</v>
      </c>
      <c r="H138" s="264">
        <f t="shared" si="40"/>
        <v>0</v>
      </c>
      <c r="I138" s="123">
        <f t="shared" si="40"/>
        <v>1985</v>
      </c>
      <c r="J138" s="264">
        <f t="shared" si="40"/>
        <v>0</v>
      </c>
      <c r="K138" s="123">
        <f t="shared" si="40"/>
        <v>1985</v>
      </c>
      <c r="L138" s="264">
        <f>L139+L140+L141</f>
        <v>-599</v>
      </c>
      <c r="M138" s="123">
        <f>M139+M140+M141</f>
        <v>1386</v>
      </c>
    </row>
    <row r="139" spans="2:13" ht="19.5" customHeight="1">
      <c r="B139" s="342"/>
      <c r="C139" s="3" t="s">
        <v>102</v>
      </c>
      <c r="D139" s="203"/>
      <c r="E139" s="136">
        <v>802</v>
      </c>
      <c r="F139" s="268">
        <v>24</v>
      </c>
      <c r="G139" s="136">
        <f>E139+F139</f>
        <v>826</v>
      </c>
      <c r="H139" s="268"/>
      <c r="I139" s="136">
        <f>G139+H139</f>
        <v>826</v>
      </c>
      <c r="J139" s="268"/>
      <c r="K139" s="136">
        <f>I139+J139</f>
        <v>826</v>
      </c>
      <c r="L139" s="268">
        <v>-613</v>
      </c>
      <c r="M139" s="136">
        <f>K139+L139</f>
        <v>213</v>
      </c>
    </row>
    <row r="140" spans="2:16" ht="19.5" customHeight="1">
      <c r="B140" s="340"/>
      <c r="C140" s="4" t="s">
        <v>107</v>
      </c>
      <c r="D140" s="204"/>
      <c r="E140" s="126">
        <v>229</v>
      </c>
      <c r="F140" s="197">
        <v>6</v>
      </c>
      <c r="G140" s="136">
        <f>E140+F140</f>
        <v>235</v>
      </c>
      <c r="H140" s="197"/>
      <c r="I140" s="136">
        <f>G140+H140</f>
        <v>235</v>
      </c>
      <c r="J140" s="197"/>
      <c r="K140" s="136">
        <f>I140+J140</f>
        <v>235</v>
      </c>
      <c r="L140" s="197">
        <v>1</v>
      </c>
      <c r="M140" s="136">
        <f>K140+L140</f>
        <v>236</v>
      </c>
      <c r="P140" s="1" t="s">
        <v>48</v>
      </c>
    </row>
    <row r="141" spans="2:13" ht="19.5" customHeight="1" thickBot="1">
      <c r="B141" s="318"/>
      <c r="C141" s="404" t="s">
        <v>360</v>
      </c>
      <c r="D141" s="300"/>
      <c r="E141" s="495">
        <v>924</v>
      </c>
      <c r="F141" s="387"/>
      <c r="G141" s="495">
        <f>E141+F141</f>
        <v>924</v>
      </c>
      <c r="H141" s="387"/>
      <c r="I141" s="495">
        <f>G141+H141</f>
        <v>924</v>
      </c>
      <c r="J141" s="387"/>
      <c r="K141" s="495">
        <f>I141+J141</f>
        <v>924</v>
      </c>
      <c r="L141" s="387">
        <v>13</v>
      </c>
      <c r="M141" s="495">
        <f>K141+L141</f>
        <v>937</v>
      </c>
    </row>
    <row r="142" ht="19.5" customHeight="1" thickBot="1">
      <c r="B142" s="341"/>
    </row>
    <row r="143" spans="2:13" s="195" customFormat="1" ht="19.5" customHeight="1" thickBot="1">
      <c r="B143" s="121"/>
      <c r="C143" s="398" t="s">
        <v>111</v>
      </c>
      <c r="D143" s="388">
        <f>D138+D132+D126+D122+D113+D101+D65+D54+D42+D35+D10</f>
        <v>30</v>
      </c>
      <c r="E143" s="123">
        <f aca="true" t="shared" si="41" ref="E143:M143">SUM(E144:E153)</f>
        <v>265537</v>
      </c>
      <c r="F143" s="536">
        <f t="shared" si="41"/>
        <v>3575</v>
      </c>
      <c r="G143" s="280">
        <f t="shared" si="41"/>
        <v>269112</v>
      </c>
      <c r="H143" s="536">
        <f t="shared" si="41"/>
        <v>25492</v>
      </c>
      <c r="I143" s="280">
        <f t="shared" si="41"/>
        <v>294604</v>
      </c>
      <c r="J143" s="536">
        <f t="shared" si="41"/>
        <v>7236</v>
      </c>
      <c r="K143" s="280">
        <f t="shared" si="41"/>
        <v>301840</v>
      </c>
      <c r="L143" s="536">
        <f t="shared" si="41"/>
        <v>4032</v>
      </c>
      <c r="M143" s="280">
        <f t="shared" si="41"/>
        <v>305872</v>
      </c>
    </row>
    <row r="144" spans="2:13" ht="19.5" customHeight="1">
      <c r="B144" s="342"/>
      <c r="C144" s="417" t="s">
        <v>102</v>
      </c>
      <c r="D144" s="418"/>
      <c r="E144" s="129">
        <f aca="true" t="shared" si="42" ref="E144:K144">E11+E23+E36+E55+E62+E66+E102+E110+E123+E127+E133+E139+E114+E43+E118</f>
        <v>29854</v>
      </c>
      <c r="F144" s="129">
        <f t="shared" si="42"/>
        <v>2125</v>
      </c>
      <c r="G144" s="129">
        <f t="shared" si="42"/>
        <v>31979</v>
      </c>
      <c r="H144" s="129">
        <f t="shared" si="42"/>
        <v>2488</v>
      </c>
      <c r="I144" s="129">
        <f t="shared" si="42"/>
        <v>34467</v>
      </c>
      <c r="J144" s="129">
        <f t="shared" si="42"/>
        <v>2556</v>
      </c>
      <c r="K144" s="129">
        <f t="shared" si="42"/>
        <v>37023</v>
      </c>
      <c r="L144" s="129">
        <f>L11+L23+L36+L55+L62+L66+L102+L110+L123+L127+L133+L139+L114+L43+L118+L98+L7</f>
        <v>0</v>
      </c>
      <c r="M144" s="129">
        <f>M11+M23+M36+M55+M62+M66+M102+M110+M123+M127+M133+M139+M114+M43+M118+M98+M7</f>
        <v>37023</v>
      </c>
    </row>
    <row r="145" spans="2:13" ht="19.5" customHeight="1">
      <c r="B145" s="340"/>
      <c r="C145" s="114" t="s">
        <v>107</v>
      </c>
      <c r="D145" s="211"/>
      <c r="E145" s="129">
        <f aca="true" t="shared" si="43" ref="E145:K145">E12+E24+E37+E56+E63+E67+E76+E79+E103+E111+E128+E134+E140+E124+E115+E44+E119</f>
        <v>9494</v>
      </c>
      <c r="F145" s="129">
        <f t="shared" si="43"/>
        <v>466</v>
      </c>
      <c r="G145" s="129">
        <f t="shared" si="43"/>
        <v>9960</v>
      </c>
      <c r="H145" s="129">
        <f t="shared" si="43"/>
        <v>436</v>
      </c>
      <c r="I145" s="129">
        <f t="shared" si="43"/>
        <v>10396</v>
      </c>
      <c r="J145" s="129">
        <f t="shared" si="43"/>
        <v>197</v>
      </c>
      <c r="K145" s="129">
        <f t="shared" si="43"/>
        <v>10593</v>
      </c>
      <c r="L145" s="129">
        <f>L12+L24+L37+L56+L63+L67+L76+L79+L103+L111+L128+L134+L140+L124+L115+L44+L119+L99+L8</f>
        <v>0</v>
      </c>
      <c r="M145" s="129">
        <f>M12+M24+M37+M56+M63+M67+M76+M79+M103+M111+M128+M134+M140+M124+M115+M44+M119+M99+M8</f>
        <v>10593</v>
      </c>
    </row>
    <row r="146" spans="2:13" ht="19.5" customHeight="1">
      <c r="B146" s="340"/>
      <c r="C146" s="419" t="s">
        <v>360</v>
      </c>
      <c r="D146" s="211"/>
      <c r="E146" s="129">
        <f aca="true" t="shared" si="44" ref="E146:K146">E13+E15+E17+E25+E34+E38+E51+E53+E57+E60+E68+E104+E112+E125+E129+E135+E141+E100+E116+E49+E9+E45</f>
        <v>90221</v>
      </c>
      <c r="F146" s="129">
        <f t="shared" si="44"/>
        <v>290</v>
      </c>
      <c r="G146" s="129">
        <f t="shared" si="44"/>
        <v>90511</v>
      </c>
      <c r="H146" s="129">
        <f t="shared" si="44"/>
        <v>-450</v>
      </c>
      <c r="I146" s="129">
        <f t="shared" si="44"/>
        <v>90061</v>
      </c>
      <c r="J146" s="129">
        <f t="shared" si="44"/>
        <v>1907</v>
      </c>
      <c r="K146" s="129">
        <f t="shared" si="44"/>
        <v>91968</v>
      </c>
      <c r="L146" s="129">
        <f>L13+L15+L17+L25+L34+L38+L51+L53+L57+L60+L68+L104+L112+L125+L129+L135+L141+L100+L116+L49+L9+L45</f>
        <v>0</v>
      </c>
      <c r="M146" s="129">
        <f>M13+M15+M17+M25+M34+M38+M51+M53+M57+M60+M68+M104+M112+M125+M129+M135+M141+M100+M116+M49+M9+M45</f>
        <v>91968</v>
      </c>
    </row>
    <row r="147" spans="2:13" s="134" customFormat="1" ht="19.5" customHeight="1">
      <c r="B147" s="340"/>
      <c r="C147" s="114" t="s">
        <v>105</v>
      </c>
      <c r="D147" s="211"/>
      <c r="E147" s="129">
        <f aca="true" t="shared" si="45" ref="E147:K147">E58+E47+E40</f>
        <v>44230</v>
      </c>
      <c r="F147" s="266">
        <f t="shared" si="45"/>
        <v>0</v>
      </c>
      <c r="G147" s="129">
        <f t="shared" si="45"/>
        <v>44230</v>
      </c>
      <c r="H147" s="266">
        <f t="shared" si="45"/>
        <v>0</v>
      </c>
      <c r="I147" s="129">
        <f t="shared" si="45"/>
        <v>44230</v>
      </c>
      <c r="J147" s="266">
        <f t="shared" si="45"/>
        <v>0</v>
      </c>
      <c r="K147" s="129">
        <f t="shared" si="45"/>
        <v>44230</v>
      </c>
      <c r="L147" s="266">
        <f>L58+L47+L40</f>
        <v>0</v>
      </c>
      <c r="M147" s="129">
        <f>M58+M47+M40</f>
        <v>44230</v>
      </c>
    </row>
    <row r="148" spans="2:13" s="134" customFormat="1" ht="19.5" customHeight="1">
      <c r="B148" s="340"/>
      <c r="C148" s="114" t="s">
        <v>109</v>
      </c>
      <c r="D148" s="211"/>
      <c r="E148" s="129">
        <f aca="true" t="shared" si="46" ref="E148:K148">E137+E108</f>
        <v>2880</v>
      </c>
      <c r="F148" s="266">
        <f t="shared" si="46"/>
        <v>0</v>
      </c>
      <c r="G148" s="129">
        <f t="shared" si="46"/>
        <v>2880</v>
      </c>
      <c r="H148" s="266">
        <f t="shared" si="46"/>
        <v>0</v>
      </c>
      <c r="I148" s="129">
        <f t="shared" si="46"/>
        <v>2880</v>
      </c>
      <c r="J148" s="266">
        <f t="shared" si="46"/>
        <v>0</v>
      </c>
      <c r="K148" s="129">
        <f t="shared" si="46"/>
        <v>2880</v>
      </c>
      <c r="L148" s="266">
        <f>L137+L108</f>
        <v>0</v>
      </c>
      <c r="M148" s="129">
        <f>M137+M108</f>
        <v>2880</v>
      </c>
    </row>
    <row r="149" spans="2:13" s="134" customFormat="1" ht="19.5" customHeight="1">
      <c r="B149" s="340"/>
      <c r="C149" s="114" t="s">
        <v>110</v>
      </c>
      <c r="D149" s="211"/>
      <c r="E149" s="129">
        <f>E70+E72+E74+E77+E80+E82+E86+E88+E90+E92+E94+E96+E106+E84</f>
        <v>26788</v>
      </c>
      <c r="F149" s="129">
        <f aca="true" t="shared" si="47" ref="F149:K149">F70+F72+F74+F77+F80+F82+F86+F88+F90+F92+F94+F96+F106+F84</f>
        <v>278</v>
      </c>
      <c r="G149" s="129">
        <f t="shared" si="47"/>
        <v>27066</v>
      </c>
      <c r="H149" s="129">
        <f t="shared" si="47"/>
        <v>1148</v>
      </c>
      <c r="I149" s="129">
        <f t="shared" si="47"/>
        <v>28214</v>
      </c>
      <c r="J149" s="129">
        <f t="shared" si="47"/>
        <v>2134</v>
      </c>
      <c r="K149" s="129">
        <f t="shared" si="47"/>
        <v>30348</v>
      </c>
      <c r="L149" s="129">
        <f>L70+L72+L74+L77+L80+L82+L86+L88+L90+L92+L94+L96+L106+L84</f>
        <v>0</v>
      </c>
      <c r="M149" s="129">
        <f>M70+M72+M74+M77+M80+M82+M86+M88+M90+M92+M94+M96+M106+M84</f>
        <v>30348</v>
      </c>
    </row>
    <row r="150" spans="2:13" s="134" customFormat="1" ht="19.5" customHeight="1">
      <c r="B150" s="340"/>
      <c r="C150" s="114" t="s">
        <v>106</v>
      </c>
      <c r="D150" s="211"/>
      <c r="E150" s="129">
        <f aca="true" t="shared" si="48" ref="E150:M150">E26</f>
        <v>0</v>
      </c>
      <c r="F150" s="266">
        <f t="shared" si="48"/>
        <v>0</v>
      </c>
      <c r="G150" s="129">
        <f t="shared" si="48"/>
        <v>0</v>
      </c>
      <c r="H150" s="266">
        <f t="shared" si="48"/>
        <v>0</v>
      </c>
      <c r="I150" s="129">
        <f t="shared" si="48"/>
        <v>0</v>
      </c>
      <c r="J150" s="266">
        <f t="shared" si="48"/>
        <v>0</v>
      </c>
      <c r="K150" s="129">
        <f t="shared" si="48"/>
        <v>0</v>
      </c>
      <c r="L150" s="266">
        <f t="shared" si="48"/>
        <v>0</v>
      </c>
      <c r="M150" s="129">
        <f t="shared" si="48"/>
        <v>0</v>
      </c>
    </row>
    <row r="151" spans="2:13" ht="19.5" customHeight="1">
      <c r="B151" s="340"/>
      <c r="C151" s="417" t="s">
        <v>591</v>
      </c>
      <c r="D151" s="418"/>
      <c r="E151" s="223">
        <f>E41</f>
        <v>57070</v>
      </c>
      <c r="F151" s="223">
        <f>F41</f>
        <v>416</v>
      </c>
      <c r="G151" s="223">
        <f>G41</f>
        <v>57486</v>
      </c>
      <c r="H151" s="223">
        <f>H41</f>
        <v>113</v>
      </c>
      <c r="I151" s="223">
        <f>I41</f>
        <v>57599</v>
      </c>
      <c r="J151" s="223">
        <v>198</v>
      </c>
      <c r="K151" s="223">
        <v>57797</v>
      </c>
      <c r="L151" s="223">
        <v>0</v>
      </c>
      <c r="M151" s="223">
        <v>57797</v>
      </c>
    </row>
    <row r="152" spans="2:13" ht="19.5" customHeight="1">
      <c r="B152" s="340"/>
      <c r="C152" s="114" t="s">
        <v>72</v>
      </c>
      <c r="D152" s="211"/>
      <c r="E152" s="129">
        <v>5000</v>
      </c>
      <c r="F152" s="266">
        <v>0</v>
      </c>
      <c r="G152" s="129">
        <v>5000</v>
      </c>
      <c r="H152" s="129">
        <v>21757</v>
      </c>
      <c r="I152" s="129">
        <v>26757</v>
      </c>
      <c r="J152" s="223">
        <f>394+3882-4032</f>
        <v>244</v>
      </c>
      <c r="K152" s="129">
        <v>27001</v>
      </c>
      <c r="L152" s="223">
        <v>4032</v>
      </c>
      <c r="M152" s="129">
        <f>K152+L152</f>
        <v>31033</v>
      </c>
    </row>
    <row r="153" spans="2:13" ht="19.5" customHeight="1" thickBot="1">
      <c r="B153" s="318"/>
      <c r="C153" s="420" t="s">
        <v>112</v>
      </c>
      <c r="D153" s="405"/>
      <c r="E153" s="378">
        <v>0</v>
      </c>
      <c r="F153" s="270">
        <v>0</v>
      </c>
      <c r="G153" s="378">
        <v>0</v>
      </c>
      <c r="H153" s="270">
        <v>0</v>
      </c>
      <c r="I153" s="378">
        <v>0</v>
      </c>
      <c r="J153" s="270">
        <v>0</v>
      </c>
      <c r="K153" s="378">
        <v>0</v>
      </c>
      <c r="L153" s="270">
        <v>0</v>
      </c>
      <c r="M153" s="378">
        <v>0</v>
      </c>
    </row>
    <row r="154" spans="2:13" s="207" customFormat="1" ht="19.5" customHeight="1">
      <c r="B154" s="601"/>
      <c r="C154" s="601"/>
      <c r="D154" s="601"/>
      <c r="E154" s="601"/>
      <c r="F154" s="602"/>
      <c r="G154" s="602"/>
      <c r="H154" s="602"/>
      <c r="I154" s="421"/>
      <c r="J154" s="376"/>
      <c r="K154" s="421"/>
      <c r="L154" s="376"/>
      <c r="M154" s="421"/>
    </row>
  </sheetData>
  <mergeCells count="5">
    <mergeCell ref="B2:M3"/>
    <mergeCell ref="B154:H154"/>
    <mergeCell ref="B5:C5"/>
    <mergeCell ref="B64:C64"/>
    <mergeCell ref="B121:C1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1" r:id="rId1"/>
  <headerFooter alignWithMargins="0">
    <oddHeader>&amp;L5. melléklet az       /2013.(        ) önkormányzati rendelethez
9/a. melléklet a 3./2012.(II.16.) önkormányzati rendelethez
</oddHeader>
  </headerFooter>
  <rowBreaks count="3" manualBreakCount="3">
    <brk id="63" max="13" man="1"/>
    <brk id="120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tengelic</dc:creator>
  <cp:keywords/>
  <dc:description/>
  <cp:lastModifiedBy>ERIKA</cp:lastModifiedBy>
  <cp:lastPrinted>2013-04-04T13:31:38Z</cp:lastPrinted>
  <dcterms:created xsi:type="dcterms:W3CDTF">2009-02-11T13:51:19Z</dcterms:created>
  <dcterms:modified xsi:type="dcterms:W3CDTF">2013-04-25T06:27:31Z</dcterms:modified>
  <cp:category/>
  <cp:version/>
  <cp:contentType/>
  <cp:contentStatus/>
</cp:coreProperties>
</file>