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firstSheet="6" activeTab="12"/>
  </bookViews>
  <sheets>
    <sheet name="1. Pénzügyi mérleg (Ö.)" sheetId="1" r:id="rId1"/>
    <sheet name="2. Mérleg (Ö)" sheetId="2" r:id="rId2"/>
    <sheet name="3.  Beruházási fel. célonként" sheetId="3" r:id="rId3"/>
    <sheet name="4.  Felújítási kiadások" sheetId="4" r:id="rId4"/>
    <sheet name="5. Adósságot kel. ügyl." sheetId="5" r:id="rId5"/>
    <sheet name="6. Önk.saját bevétel adós." sheetId="6" r:id="rId6"/>
    <sheet name="7. Önk.2013.évi adósság felh." sheetId="7" r:id="rId7"/>
    <sheet name="8. Európai unió" sheetId="8" r:id="rId8"/>
    <sheet name="9. Önkormányzati_" sheetId="9" r:id="rId9"/>
    <sheet name="9a Önkormányzati részletes 3" sheetId="10" r:id="rId10"/>
    <sheet name="10. Hivatal" sheetId="11" r:id="rId11"/>
    <sheet name="10a. Hivatal 3" sheetId="12" r:id="rId12"/>
    <sheet name="11. Óvoda" sheetId="13" r:id="rId13"/>
    <sheet name="11a. Óvoda 3" sheetId="14" r:id="rId14"/>
    <sheet name="12. ei felh ütemterv" sheetId="15" r:id="rId15"/>
    <sheet name="13. Többéves kihatásal" sheetId="16" r:id="rId16"/>
    <sheet name="14. közvetett támogatások" sheetId="17" r:id="rId17"/>
    <sheet name="10b. Létszám PH" sheetId="18" r:id="rId18"/>
    <sheet name="9b. Létszám Önk." sheetId="19" r:id="rId19"/>
    <sheet name="11b. Létszám óvoda" sheetId="20" r:id="rId20"/>
    <sheet name="15. Adósság 50%" sheetId="21" r:id="rId21"/>
    <sheet name="16. támogatások" sheetId="22" r:id="rId22"/>
    <sheet name="létszám  törtes" sheetId="23" r:id="rId23"/>
  </sheets>
  <definedNames>
    <definedName name="_xlnm.Print_Area" localSheetId="0">'1. Pénzügyi mérleg (Ö.)'!$A$1:$N$159</definedName>
    <definedName name="_xlnm.Print_Area" localSheetId="10">'10. Hivatal'!$A$1:$N$154</definedName>
    <definedName name="_xlnm.Print_Area" localSheetId="12">'11. Óvoda'!$A$1:$N$154</definedName>
    <definedName name="_xlnm.Print_Area" localSheetId="8">'9. Önkormányzati_'!$A$1:$N$157</definedName>
  </definedNames>
  <calcPr fullCalcOnLoad="1"/>
</workbook>
</file>

<file path=xl/sharedStrings.xml><?xml version="1.0" encoding="utf-8"?>
<sst xmlns="http://schemas.openxmlformats.org/spreadsheetml/2006/main" count="1807" uniqueCount="536">
  <si>
    <t>BEVÉTELEK</t>
  </si>
  <si>
    <t>sorsz</t>
  </si>
  <si>
    <t>Bevételi jogcím</t>
  </si>
  <si>
    <t>eredeti ei</t>
  </si>
  <si>
    <t>I.</t>
  </si>
  <si>
    <t>1.</t>
  </si>
  <si>
    <t>1.1</t>
  </si>
  <si>
    <t>Intézményi ellátási díjak</t>
  </si>
  <si>
    <t>Alkalmazottak térítése</t>
  </si>
  <si>
    <t>1.3</t>
  </si>
  <si>
    <t>1.4</t>
  </si>
  <si>
    <t>2.</t>
  </si>
  <si>
    <t>2.1</t>
  </si>
  <si>
    <t>Illetékek</t>
  </si>
  <si>
    <t>2.2</t>
  </si>
  <si>
    <t>Helyi adók</t>
  </si>
  <si>
    <t>Magánszemélyek kommunális adója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</si>
  <si>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</si>
  <si>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</si>
  <si>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</si>
  <si>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</si>
  <si>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</si>
  <si>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2.3.2</t>
  </si>
  <si>
    <t>2.3.3</t>
  </si>
  <si>
    <t>Gépjárműadó</t>
  </si>
  <si>
    <t>2.3.5</t>
  </si>
  <si>
    <t>Termőföld bérbeadásából származó jövedelemadó</t>
  </si>
  <si>
    <t>Átengedett egyéb központi adók</t>
  </si>
  <si>
    <t>2.4</t>
  </si>
  <si>
    <t>II.</t>
  </si>
  <si>
    <t>III.</t>
  </si>
  <si>
    <t>IV.</t>
  </si>
  <si>
    <t>V.</t>
  </si>
  <si>
    <t>VI.</t>
  </si>
  <si>
    <t>VII.</t>
  </si>
  <si>
    <t>Működési célú hitel felvétele</t>
  </si>
  <si>
    <t>Felhalmozási célú hitel felvétele</t>
  </si>
  <si>
    <t>VIII.</t>
  </si>
  <si>
    <t xml:space="preserve"> </t>
  </si>
  <si>
    <t>3.</t>
  </si>
  <si>
    <t>4.</t>
  </si>
  <si>
    <t>5.</t>
  </si>
  <si>
    <t>6.</t>
  </si>
  <si>
    <t>7.</t>
  </si>
  <si>
    <t>8.</t>
  </si>
  <si>
    <t>9.</t>
  </si>
  <si>
    <t>Ellátottak pénzbeli juttatásai</t>
  </si>
  <si>
    <t>10.</t>
  </si>
  <si>
    <t>11.</t>
  </si>
  <si>
    <t>12.</t>
  </si>
  <si>
    <t>13.</t>
  </si>
  <si>
    <t>Felhalmozási célú pénzeszköz átadás ÁH-n kívülre</t>
  </si>
  <si>
    <t>14.</t>
  </si>
  <si>
    <t>15.</t>
  </si>
  <si>
    <t>16.</t>
  </si>
  <si>
    <t>Általános tartalék</t>
  </si>
  <si>
    <t>17.</t>
  </si>
  <si>
    <t>18.</t>
  </si>
  <si>
    <t>19.</t>
  </si>
  <si>
    <t>20.</t>
  </si>
  <si>
    <t>21.</t>
  </si>
  <si>
    <t>22.</t>
  </si>
  <si>
    <t>23.</t>
  </si>
  <si>
    <t>BEVÉTELEK MEGNEVEZÉSE:</t>
  </si>
  <si>
    <t>eredeti ei.</t>
  </si>
  <si>
    <t>KIADÁSOK MEGNEVEZÉSE:</t>
  </si>
  <si>
    <t>eredeti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</si>
  <si>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</si>
  <si>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</si>
  <si>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</si>
  <si>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</si>
  <si>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</si>
  <si>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</si>
  <si>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</si>
  <si>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FELHALMOZÁSI KIADÁSOK </t>
  </si>
  <si>
    <t>Összesen:</t>
  </si>
  <si>
    <t>Beruházás összesen</t>
  </si>
  <si>
    <t>Beruházások ÁFÁ-ja</t>
  </si>
  <si>
    <t>Felújítások összesen:</t>
  </si>
  <si>
    <t>Felújítások ÁFA-ja</t>
  </si>
  <si>
    <t>Felhalmozás célú pénzeszköz átadás( első lakáshoz jutók támogatása )</t>
  </si>
  <si>
    <t>Személyi juttatások</t>
  </si>
  <si>
    <t>Dologi kiadások</t>
  </si>
  <si>
    <t>Megnevezés</t>
  </si>
  <si>
    <t>Ellátottak pénzbeli juttatása</t>
  </si>
  <si>
    <t xml:space="preserve">ELŐIRÁNYZAT FELHASZNÁLÁSI ÜTEMTERV </t>
  </si>
  <si>
    <t>JOGCÍMEK</t>
  </si>
  <si>
    <t>ELŐIRÁNYZAT</t>
  </si>
  <si>
    <t xml:space="preserve"> VÁRHATÓ BEVÉTELEK ALAKULÁSA</t>
  </si>
  <si>
    <t>IX.</t>
  </si>
  <si>
    <t>X.</t>
  </si>
  <si>
    <t>XI.</t>
  </si>
  <si>
    <t>XII.</t>
  </si>
  <si>
    <t xml:space="preserve"> VÁRHATÓ KIADÁSOK ALAKULÁSA</t>
  </si>
  <si>
    <t>Műk.célú hitel törlesztése</t>
  </si>
  <si>
    <t>Felhalmozási tartalék</t>
  </si>
  <si>
    <t xml:space="preserve">KIADÁSOK </t>
  </si>
  <si>
    <t>Az önkormányzat által adott  közvetett támogatások</t>
  </si>
  <si>
    <t>( kedvezmények )</t>
  </si>
  <si>
    <t>ezer forintban</t>
  </si>
  <si>
    <t>Sor-szám</t>
  </si>
  <si>
    <t>Kedvezmény nélkül elérhető bevételek</t>
  </si>
  <si>
    <t>Kedvezmények összege</t>
  </si>
  <si>
    <t>24.</t>
  </si>
  <si>
    <t>25.</t>
  </si>
  <si>
    <t xml:space="preserve">Összesen: </t>
  </si>
  <si>
    <t>Többéves kihatással járó döntésekből származó kötelezettségek célok szerint , évenkénti bontásban</t>
  </si>
  <si>
    <t>Kötelezettség jogcíme</t>
  </si>
  <si>
    <t>Köt.váll.                        éve</t>
  </si>
  <si>
    <t>Kiadás vonzata évenként</t>
  </si>
  <si>
    <t>Összesen</t>
  </si>
  <si>
    <t>9=(4+5+6+7+8)</t>
  </si>
  <si>
    <t>Működési célú hiteltörlesztés         ( tőke + kamat )</t>
  </si>
  <si>
    <t>Rövid lejáratú működési hitel</t>
  </si>
  <si>
    <t>Felhalmozási célú hiteltörlesztés                                  ( tőke + kamat )</t>
  </si>
  <si>
    <t>Felhalmozás célú hitel</t>
  </si>
  <si>
    <t xml:space="preserve">Beruházás célonként </t>
  </si>
  <si>
    <t xml:space="preserve">Felújítás feladatonként </t>
  </si>
  <si>
    <t>Összesen ( 1+4+7+9 )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</si>
  <si>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</si>
  <si>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</si>
  <si>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</si>
  <si>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</si>
  <si>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</si>
  <si>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</si>
  <si>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</si>
  <si>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</si>
  <si>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</si>
  <si>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</si>
  <si>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</si>
  <si>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Város és községgazd.</t>
  </si>
  <si>
    <t>Felhalmozási c.hiteltörlesztés</t>
  </si>
  <si>
    <t>Egyéb sajátos bevételek</t>
  </si>
  <si>
    <t>mód.</t>
  </si>
  <si>
    <t>mód ei</t>
  </si>
  <si>
    <t>3. sz. mód.</t>
  </si>
  <si>
    <t>Pénzügyi befektetések bevételei</t>
  </si>
  <si>
    <t>Működési célra</t>
  </si>
  <si>
    <t>Felhalmozási célra</t>
  </si>
  <si>
    <t>KÖLTSÉGVETÉSI TÖBBLET</t>
  </si>
  <si>
    <t>Köztemető</t>
  </si>
  <si>
    <t>Háziorvosi alapellátás</t>
  </si>
  <si>
    <t>Falugondnoki, tanyagondnoki szolgáltatás</t>
  </si>
  <si>
    <t>Könyvtári szolgáltatások</t>
  </si>
  <si>
    <t>Közművelődési tevékenységek és támogatásuk</t>
  </si>
  <si>
    <t xml:space="preserve">2 fő 4 órás </t>
  </si>
  <si>
    <t>1 fő 6 órás</t>
  </si>
  <si>
    <t>1 fő 4 órás</t>
  </si>
  <si>
    <t>1 fő 3 órás</t>
  </si>
  <si>
    <t>Nem fertőző megbetegedések megelőzése</t>
  </si>
  <si>
    <t>Sportlétesítmények működtetése</t>
  </si>
  <si>
    <t xml:space="preserve">Az Európai Úniós támogatással megvalósuló programok, projektek bevételei, kiadásai, valamint </t>
  </si>
  <si>
    <t>az önkormányzaton kívüli projektekhez történő hozzájárulás</t>
  </si>
  <si>
    <t>Források</t>
  </si>
  <si>
    <t>EU-s projekt neve, azonosítója:</t>
  </si>
  <si>
    <t>Saját erő</t>
  </si>
  <si>
    <t xml:space="preserve">     - saját erőből központi támogatás / EU önerő alap/</t>
  </si>
  <si>
    <t>EU-s forrás</t>
  </si>
  <si>
    <t>Társfinanszírozás</t>
  </si>
  <si>
    <t>Hitel</t>
  </si>
  <si>
    <t>Egyéb forrás</t>
  </si>
  <si>
    <t>Források összesen:</t>
  </si>
  <si>
    <t>Kiadások, költségek: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</si>
  <si>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</si>
  <si>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</si>
  <si>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</si>
  <si>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</si>
  <si>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</si>
  <si>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Hozzájárulás  (e Ft )</t>
  </si>
  <si>
    <t>Sorszám</t>
  </si>
  <si>
    <t>Összeg  (e FT)</t>
  </si>
  <si>
    <t>Polgárőrség Tengelic</t>
  </si>
  <si>
    <t>Nyugdíjasklub Tengeli-Szőlőhegy</t>
  </si>
  <si>
    <t>Tengelici Sportkör</t>
  </si>
  <si>
    <t>Rollecate Kézilabda Egyesület Tengelic</t>
  </si>
  <si>
    <t>Felnövekvő Nemzedékért Alapítvány</t>
  </si>
  <si>
    <t>Horgászegyesület</t>
  </si>
  <si>
    <t>Vöröskereszt</t>
  </si>
  <si>
    <t>Tengelic Községért Alapítvány</t>
  </si>
  <si>
    <t>3T Civil Szervezt</t>
  </si>
  <si>
    <t>4.1</t>
  </si>
  <si>
    <t>4.2</t>
  </si>
  <si>
    <t>3.1</t>
  </si>
  <si>
    <t>Előző évi költségvetési kiegészítések, visszatérülések</t>
  </si>
  <si>
    <t>Működési célú kiadások</t>
  </si>
  <si>
    <t>Felhalmozási célú kiadások</t>
  </si>
  <si>
    <t>Beruházási kiadások összesen</t>
  </si>
  <si>
    <t>Felújítási kiadások összesen:</t>
  </si>
  <si>
    <t xml:space="preserve">Felhalmozási célú pénteszköz átadás </t>
  </si>
  <si>
    <t>Felh. célú hitel törlesztése</t>
  </si>
  <si>
    <t>Tengelic Szőlőhegyért Egyesület</t>
  </si>
  <si>
    <t xml:space="preserve">Intézményi működési bevételek: </t>
  </si>
  <si>
    <t>Közhatalmi bevételek</t>
  </si>
  <si>
    <t xml:space="preserve">Működési célú hozam és kamatbevétel </t>
  </si>
  <si>
    <t>Működési célú kamatkiadások</t>
  </si>
  <si>
    <t>Fejlesztési célú kamatkiadás</t>
  </si>
  <si>
    <t>Beruházások, felújítások, egyéb felh.</t>
  </si>
  <si>
    <t>1.2</t>
  </si>
  <si>
    <t>2. mód.</t>
  </si>
  <si>
    <t>1. melléklet az          /2012.(        ) önkormányzati rendelethez</t>
  </si>
  <si>
    <t>Bérpótló juttatásra jog.hosszabb időt.közfoglalkoztatása</t>
  </si>
  <si>
    <t>2013.</t>
  </si>
  <si>
    <t>2014.</t>
  </si>
  <si>
    <t>2014. után</t>
  </si>
  <si>
    <t>Saját bevétel és adósságot keletkeztető ügyletből eredő fizetési kötelezettség összegei</t>
  </si>
  <si>
    <r>
      <t xml:space="preserve">ÖSSZESEN  </t>
    </r>
    <r>
      <rPr>
        <sz val="10"/>
        <rFont val="Arial CE"/>
        <family val="0"/>
      </rPr>
      <t>7=(3+4+5+6)</t>
    </r>
  </si>
  <si>
    <t>MEGNEVEZÉS</t>
  </si>
  <si>
    <t>Osztalék, koncessziós díjak</t>
  </si>
  <si>
    <t>Díjak, pótlékok, bírságok</t>
  </si>
  <si>
    <t>Tárgyi eszközök, immatreiális javak, vagyoni értékű jogok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</si>
  <si>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</si>
  <si>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</si>
  <si>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</si>
  <si>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( 01+…+07)</t>
  </si>
  <si>
    <t>Saját bevételek (08. sor)  50%-a</t>
  </si>
  <si>
    <t>Előző év(ek)ben keletkezett tárgyévi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</si>
  <si>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</si>
  <si>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</si>
  <si>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</si>
  <si>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</si>
  <si>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</si>
  <si>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</si>
  <si>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</si>
  <si>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</si>
  <si>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Áru-és készletértékesítés</t>
  </si>
  <si>
    <t>Nyújtott szolgáltatások ellenértéke</t>
  </si>
  <si>
    <t>Bérleti díj</t>
  </si>
  <si>
    <t>1.5</t>
  </si>
  <si>
    <t>1.6</t>
  </si>
  <si>
    <t>Általános forgalmi adó bevétel</t>
  </si>
  <si>
    <t>1.7</t>
  </si>
  <si>
    <t>1.8</t>
  </si>
  <si>
    <t>Egyéb működési célú bevételek</t>
  </si>
  <si>
    <t>2.1.1</t>
  </si>
  <si>
    <t>2.1.2</t>
  </si>
  <si>
    <t>2.1.3</t>
  </si>
  <si>
    <t xml:space="preserve">Bírságok, díjak, pótlékok </t>
  </si>
  <si>
    <t>2.5</t>
  </si>
  <si>
    <t>4.3</t>
  </si>
  <si>
    <t>4.4</t>
  </si>
  <si>
    <t>4.5</t>
  </si>
  <si>
    <t>5.1</t>
  </si>
  <si>
    <t>5.2</t>
  </si>
  <si>
    <t>5.3</t>
  </si>
  <si>
    <t>5.4</t>
  </si>
  <si>
    <t>Előző évi működési célú pénzmaradvány átvétel</t>
  </si>
  <si>
    <t>Tárgyi eszközök, immateriális javak értékesítése</t>
  </si>
  <si>
    <t>3.2</t>
  </si>
  <si>
    <t>3.3</t>
  </si>
  <si>
    <t>3.4</t>
  </si>
  <si>
    <t>Előző évi felhalmozási célú pénzmaradvány átvétel</t>
  </si>
  <si>
    <t>3.5</t>
  </si>
  <si>
    <t>Felhalmozási célú kölcsön visszatérülése</t>
  </si>
  <si>
    <t>Működési célú támogatási kölcsön nyújtása</t>
  </si>
  <si>
    <t xml:space="preserve">EU projektek kiadásai </t>
  </si>
  <si>
    <t xml:space="preserve">IV. </t>
  </si>
  <si>
    <t xml:space="preserve"> TENGELIC ÖNKORMÁNYZAT BERUHÁZÁSI CÉLÚ KIADÁSAI FELADATONKÉNT, CÉLONKÉNT</t>
  </si>
  <si>
    <t xml:space="preserve"> TENGELIC ÖNKORMÁNYZAT FELÚJÍTÁSI CÉLÚ KIADÁSAI FELADATONKÉNT, CÉLONKÉNT</t>
  </si>
  <si>
    <t>Évek</t>
  </si>
  <si>
    <t>ezer Ft-ban</t>
  </si>
  <si>
    <t>ÖSSZES KÖTELEZETTSÉG</t>
  </si>
  <si>
    <t>Tengelic Községi Önkormányzat adósságot keletkeztető ügyletekből és kezességvállalásokból fennálló kötelezettségei</t>
  </si>
  <si>
    <t>Tengelic Községi Önkormányzat saját bevételeinek részletezése az adósságot keletkeztető ügyletből származó tárgyévi fizetési kötelezettség megállapításához</t>
  </si>
  <si>
    <t>Bevételi jogcímek</t>
  </si>
  <si>
    <t>SAJÁT BEVÉTELEK ÖSSZESEN *</t>
  </si>
  <si>
    <t>* Az adósságot keletkeztető ügyletekhez történő hozzájárulás részletes szabályairól szóló 353/2011. (XII.31) Korm.rendelet 2.§ (1)</t>
  </si>
  <si>
    <t>ADÓSSÁGOT KELETKEZTETŐ ÜGYLETEK VÁRHATÓ EGYÜTTES ÖSSZEGE</t>
  </si>
  <si>
    <t>Fejlesztési cél leírása</t>
  </si>
  <si>
    <t>Fejlesztés várható kiadása</t>
  </si>
  <si>
    <t>Fizetési kötelezettség összesen (10+18)</t>
  </si>
  <si>
    <t>Fizetési kötelezettséggel csökkentett saját bevétel (09-26)</t>
  </si>
  <si>
    <t>Ezer forintban!</t>
  </si>
  <si>
    <t>ÖSSZESEN  7=(3+4+5+6)</t>
  </si>
  <si>
    <t>12. melléklet az          /2012.(        ) önkormányzati rendelethez</t>
  </si>
  <si>
    <t>Intézményi működési bevételek</t>
  </si>
  <si>
    <t>Rendőrség támogatása</t>
  </si>
  <si>
    <t>Közterület rendjének fenntartása</t>
  </si>
  <si>
    <t>Tengelic Községi Önkormányzat 2013. évi összevont pénzügyi mérlege</t>
  </si>
  <si>
    <t>Más fizetési kötelezettségből származó (közhatalmi) bevételek</t>
  </si>
  <si>
    <t>Működési célú támogatás államháztartáson belülről</t>
  </si>
  <si>
    <t>Helyi önkormányzatok általános működéséhez és ágazati feladatához kapcsolódó támogatások</t>
  </si>
  <si>
    <t>3.1.1</t>
  </si>
  <si>
    <t>Helyi önkormányzatok működésének általános támogatása</t>
  </si>
  <si>
    <t>3.1.2</t>
  </si>
  <si>
    <t>Települési önkormányzatok egyes köznevelési és gyermekétkeztetési feladatainak támogatása</t>
  </si>
  <si>
    <t>Központi költségvetésből származó egyéb költségvetési támogatás</t>
  </si>
  <si>
    <t>3.2.1</t>
  </si>
  <si>
    <t>Helyi önkormányzatok által felhasználható központosított előirányzatok</t>
  </si>
  <si>
    <t>3.2.2</t>
  </si>
  <si>
    <t>Helyi önkormányzatok kiegészítő támogatásai</t>
  </si>
  <si>
    <t>EU forrásból működési célú támogatás</t>
  </si>
  <si>
    <t>Egyéb működési célú támogatás államháztartáson belülről</t>
  </si>
  <si>
    <t>3.6</t>
  </si>
  <si>
    <t>3.7</t>
  </si>
  <si>
    <t>Kölcsön visszatérülése államháztartáson belülről</t>
  </si>
  <si>
    <t>Működési célú átvett pénzeszköz (államháztartáson kívülről)</t>
  </si>
  <si>
    <t>Működési célú pénzeszközátvétel államháztartáson kívülről</t>
  </si>
  <si>
    <t>működési kölcsön visszatérülése államháztartáson kívülről</t>
  </si>
  <si>
    <t>Működési költségvetés bevételei összesen:</t>
  </si>
  <si>
    <t>KÖLTSÉGVETÉSI BEVÉTELEK</t>
  </si>
  <si>
    <t xml:space="preserve"> MŰKÖDÉSI KÖLTSÉGVETÉS:</t>
  </si>
  <si>
    <t>FELHALMOZÁSI KÖLTSÉGVETÉS</t>
  </si>
  <si>
    <t>Felhalmozási bevétel</t>
  </si>
  <si>
    <t xml:space="preserve">Egyéb felhalmozási bevétel </t>
  </si>
  <si>
    <t>Felhalmozási célú támogatás államháztartáson belülről</t>
  </si>
  <si>
    <t>Központi költségvetésből származó fejlesztési támogatás</t>
  </si>
  <si>
    <t>Egyéb felhalmozási támogatás államháztartáson belülről</t>
  </si>
  <si>
    <t>2.2.1</t>
  </si>
  <si>
    <t>Központi költségvetési szervtől, fejezettől</t>
  </si>
  <si>
    <t>2.2.2</t>
  </si>
  <si>
    <t>EU forrásból származó fejlesztési támogatás</t>
  </si>
  <si>
    <t>2.2.3</t>
  </si>
  <si>
    <t>Önkormányzati költségvetési szervtől, társulástól</t>
  </si>
  <si>
    <t>2.2.4</t>
  </si>
  <si>
    <t>Felhalmozási célú átvett pénzeszköz (államháztartáson kívülről)</t>
  </si>
  <si>
    <t>Vállalkozásoktól</t>
  </si>
  <si>
    <t>Háztartásoktól</t>
  </si>
  <si>
    <t>Felhalmozási költségvetés bevételei összesen:</t>
  </si>
  <si>
    <t>KÖLTSÉGVETÉSI KIADÁSOK</t>
  </si>
  <si>
    <t>Működési költségvetés</t>
  </si>
  <si>
    <t>Munkaadót terhelő járulékok és szoc. hj. adó</t>
  </si>
  <si>
    <t>Dologi kiadások kamat nélkül</t>
  </si>
  <si>
    <t>Egyéb működési célú kiadások</t>
  </si>
  <si>
    <t>Működési célú támogatás államháztartáson belülre</t>
  </si>
  <si>
    <t>Előző évi pénzmaradvány átadás</t>
  </si>
  <si>
    <t>Működési célú pénzeszköz átadás (államháztartáson kívülre)</t>
  </si>
  <si>
    <t xml:space="preserve">6. </t>
  </si>
  <si>
    <t>Működési célú céltartalék</t>
  </si>
  <si>
    <t>Működési költségvetés kiadásai összesen:</t>
  </si>
  <si>
    <t xml:space="preserve">Felhalmozási költségvetés  </t>
  </si>
  <si>
    <t>Beruházások</t>
  </si>
  <si>
    <t xml:space="preserve">2. </t>
  </si>
  <si>
    <t>Felújítások</t>
  </si>
  <si>
    <t>Egyéb felhalmozási kiadások</t>
  </si>
  <si>
    <t>Felhalmozási célú pénzeszközátadás államháztartáson belülre</t>
  </si>
  <si>
    <t>Felhalmozási célú pénzeszközátadás (államháztartáson kívülre)</t>
  </si>
  <si>
    <t>Fejlesztési célú pénzmaradvány átadás</t>
  </si>
  <si>
    <t>Fejlesztési célú kölcsön</t>
  </si>
  <si>
    <t>Fejlesztési célú céltartalék</t>
  </si>
  <si>
    <t>Felhalmozási költségvetés kiadásai összesen:</t>
  </si>
  <si>
    <t>Költségvetési kiadások összesen:</t>
  </si>
  <si>
    <t>Költségvetési bevételek összesen:</t>
  </si>
  <si>
    <t>Költségvetési egyenleg (hiány)</t>
  </si>
  <si>
    <t>Működési célú egyenleg (hiány, többlet)</t>
  </si>
  <si>
    <t>Felhalmozási célú egyenleg (hiány, többlet)</t>
  </si>
  <si>
    <t>Költségvetési hiány belső finanszírozását szolgáló bevételek</t>
  </si>
  <si>
    <t>Előző évi pénzmaradvány igénybe vétele</t>
  </si>
  <si>
    <t>Irányító szervi támogatás kv.szerveknek</t>
  </si>
  <si>
    <t>Irányítószervi támogatás működési célra</t>
  </si>
  <si>
    <t>Irányítószervi támogatás felhalmozási célra</t>
  </si>
  <si>
    <t>Költségvetési hiány külső finanszírozására szolgáló finanszírozási bevételek</t>
  </si>
  <si>
    <t>Értékpapírok értékesítésének bevétele</t>
  </si>
  <si>
    <t>Működési célú bevételek</t>
  </si>
  <si>
    <t>Felhalmozási célú bevételek</t>
  </si>
  <si>
    <t>Hitelek , kölcsönök felvétele</t>
  </si>
  <si>
    <t>Működési célú hitel, kölcsön felvétele</t>
  </si>
  <si>
    <t>Hosszú lejáratú hitelek, kölcsönök felvétele</t>
  </si>
  <si>
    <t>Rövid lejáratú hitelek, kölcsönök felvétele</t>
  </si>
  <si>
    <t>Felhalmozási célú hitelek felvétele</t>
  </si>
  <si>
    <t>Kötvények kibocsátásának bevétele</t>
  </si>
  <si>
    <t>Működési célú</t>
  </si>
  <si>
    <t>Felhalmozási célú</t>
  </si>
  <si>
    <t>Betét visszavonásából származó bevétel</t>
  </si>
  <si>
    <t>Finanszírozási bevételek Összesen (1+2+3+4)</t>
  </si>
  <si>
    <t>FINANSZÍROZÁSI KIADÁSOK</t>
  </si>
  <si>
    <t>Irányító szerv által nyújtott támogatás</t>
  </si>
  <si>
    <t>Működési célú finanszírozási kiadás</t>
  </si>
  <si>
    <t>Felhalmozási célú finanszírozási kiadás</t>
  </si>
  <si>
    <t>Értékpapírok vásárlásának kiadásai</t>
  </si>
  <si>
    <t>Hitelek, kölcsönök törlesztése</t>
  </si>
  <si>
    <t>Működési célú hitel, kölcsön törlesztése</t>
  </si>
  <si>
    <t>Rövid lejáratú hitelek, kölcsönök törlesztése</t>
  </si>
  <si>
    <t>Hosszú lejáratú hitelek, kölcsönök törlesztése</t>
  </si>
  <si>
    <t>Felhalmozási célú hitel, kölcsön törlesztése</t>
  </si>
  <si>
    <t>Kötvények beváltása, visszavásárlása</t>
  </si>
  <si>
    <t>Működési célú kötvény beváltása</t>
  </si>
  <si>
    <t>Felhalmozási célú kötvény beváltása</t>
  </si>
  <si>
    <t>Betét elhelyezése</t>
  </si>
  <si>
    <t>Finanszírozási kiadások összesen (1+2+3+4)</t>
  </si>
  <si>
    <t>BEVÉTELEK FŐÖSSZEGE ( Költségvetési + finanszírozási bevételek)</t>
  </si>
  <si>
    <t>KIADÁSOK FŐÖSSZEGE ( Költségvetési + finanszírozási kiadások)</t>
  </si>
  <si>
    <t xml:space="preserve">Költségvetési bevételek összesen: </t>
  </si>
  <si>
    <t>Felhalmozási pénzmaradvány</t>
  </si>
  <si>
    <t>Működési célú pénzmaradvány</t>
  </si>
  <si>
    <t>Hiány külső finanszírozása hitel felvétellel</t>
  </si>
  <si>
    <t>Tengelic Község Önkormányzatának 2013. évi költségvetésének mérlege</t>
  </si>
  <si>
    <t>I. Működési célú bevételek és kiadások mérlege</t>
  </si>
  <si>
    <t>II. Felhalmozási célú bevételek és kiadások mérlege</t>
  </si>
  <si>
    <t>2015.</t>
  </si>
  <si>
    <t>2015. után</t>
  </si>
  <si>
    <t>2013. évi előirányzat</t>
  </si>
  <si>
    <t>Tengelic Községi Önkormányzat 2013. évi adósságot keletkeztető fejlesztési céljai</t>
  </si>
  <si>
    <t>Eredeti előirányzat</t>
  </si>
  <si>
    <t>Tengelici Mézeskalács Óvoda 2013. évi bevételei és kiadásai előirányzat-csoportonként</t>
  </si>
  <si>
    <t>Tengelici Polgármesteri Hivatal 2013. évi bevételei és kiadásai előirányzat-csoportonként</t>
  </si>
  <si>
    <t>Tengelic Község Önkormányzata 2013. évi bevételei és kiadásai előirányzat-csoportonként</t>
  </si>
  <si>
    <t>földkif.</t>
  </si>
  <si>
    <t>Működési kölcsön visszatérülése államháztartáson kívülről</t>
  </si>
  <si>
    <t xml:space="preserve">2013. év </t>
  </si>
  <si>
    <t>Konyhai üst vásárlása</t>
  </si>
  <si>
    <t>Nyomtató vásárlása</t>
  </si>
  <si>
    <t>Ingatlan vásárlása</t>
  </si>
  <si>
    <t>Épület felújítás (Polgármesteri Hivatal)</t>
  </si>
  <si>
    <t>Épület felújítás (Tengelic-Szőlőhegy)</t>
  </si>
  <si>
    <t>Vízhálózat felújítása</t>
  </si>
  <si>
    <t>Önkormányzaton kívüli EU-s projektekhez töténő hozzájárulás 2013.évi előirányzata</t>
  </si>
  <si>
    <t>2013. elötti kifizetés</t>
  </si>
  <si>
    <t>2015.            után</t>
  </si>
  <si>
    <t>Helyiségek, eszközök hasznosításából származó bevételből nyújtott kedvezmény, mentesség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</si>
  <si>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</si>
  <si>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</si>
  <si>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 mentesség összege</t>
  </si>
  <si>
    <t>Egyéb nyújtott kedvezmény vagy kölcsön elengedésének összege</t>
  </si>
  <si>
    <t>Tengelici Polgármesteri Hivatal jóváhagyott létszámkerete 2013. év</t>
  </si>
  <si>
    <t>Önkormányzatok igazgatási tevékenysége</t>
  </si>
  <si>
    <t>Tengelici Mézeskalács Óvoda jóváhagyott létszámkerete 2013. év</t>
  </si>
  <si>
    <t>Tengelici Mézeskalács Óvoda</t>
  </si>
  <si>
    <t>Tengelic Önkormányzat jóváhagyott létszámkerete 2013. év</t>
  </si>
  <si>
    <t>Tengelic Község Önkormányzat alapítványok, társadalmi és egyéb szervek, szervezetek 2013. évi támogatása</t>
  </si>
  <si>
    <t>2013 év.</t>
  </si>
  <si>
    <t>Működési célú támogatás ÁH-n belülről</t>
  </si>
  <si>
    <t>Működési célú átvett pénzeszköz ÁH-n kívülről</t>
  </si>
  <si>
    <t>Felhalmozási célú támogatás ÁH-n belülről</t>
  </si>
  <si>
    <t>Működési pénzmaradvány</t>
  </si>
  <si>
    <t>2013. év</t>
  </si>
  <si>
    <t>Működési célú egyenleg hiány</t>
  </si>
  <si>
    <t>Felhalmozási célú egyenleg hiány</t>
  </si>
  <si>
    <t>3.1.3</t>
  </si>
  <si>
    <t>3.14.</t>
  </si>
  <si>
    <t>Települési önkormányzatok kulturális feladatainak támogatása</t>
  </si>
  <si>
    <t>ÖNKORMÁNYZAT BEVÉTELEI</t>
  </si>
  <si>
    <t xml:space="preserve">S z a k f e l a d a t </t>
  </si>
  <si>
    <t>Kötelező
 feladatok</t>
  </si>
  <si>
    <t>Önként vállalt 
feladatok</t>
  </si>
  <si>
    <t>Állami 
feladatok</t>
  </si>
  <si>
    <t>Óvodai intézményi étkezés</t>
  </si>
  <si>
    <t>Iskolai intézményi étkeztetés</t>
  </si>
  <si>
    <t>Munkahelyi étkeztetés</t>
  </si>
  <si>
    <t>Lakóingatlan bérbeadása</t>
  </si>
  <si>
    <t>Nem lakóingatlan bérbeadása</t>
  </si>
  <si>
    <t>Közvilágítás</t>
  </si>
  <si>
    <t>Város- és községgazdálkodás</t>
  </si>
  <si>
    <t>Sajátos működési bevételek</t>
  </si>
  <si>
    <t>Önkörm. elsz. ktgvetési szerveikkel.</t>
  </si>
  <si>
    <t>Aktív korúak ellátása</t>
  </si>
  <si>
    <t>Lakásfennt. tám. normatív alapon</t>
  </si>
  <si>
    <t>Ápolási díj alanyi jogon</t>
  </si>
  <si>
    <t>Rendszeres gyerm.v. tám.</t>
  </si>
  <si>
    <t>Óvodáztatási támogatás</t>
  </si>
  <si>
    <t>Átmeneti segély</t>
  </si>
  <si>
    <t>Tementési segély</t>
  </si>
  <si>
    <t>Egyéb önkormányzati eseti pb. ell.</t>
  </si>
  <si>
    <t>Közgyógyellátás</t>
  </si>
  <si>
    <t>Szociális étkeztetés</t>
  </si>
  <si>
    <t>Civil szerv.program és egyéb tám.</t>
  </si>
  <si>
    <t>Hosszabb időtartamú közfogl.</t>
  </si>
  <si>
    <t>Köztementő-fenntartás és műk.</t>
  </si>
  <si>
    <t>Ö s s z e s e n</t>
  </si>
  <si>
    <t>ÖNKORMÁNYZAT KIADÁSAI</t>
  </si>
  <si>
    <t>Önkorm. és társulások elsz.</t>
  </si>
  <si>
    <t>Köztemetés</t>
  </si>
  <si>
    <t>Civil szervezetk műk. tám.</t>
  </si>
  <si>
    <t>Óvodai nevelés, ellátás</t>
  </si>
  <si>
    <t>Éttermi mozgó vendéglátás</t>
  </si>
  <si>
    <t>Adó, illeték kiszabása, beszedése</t>
  </si>
  <si>
    <t xml:space="preserve">Nem fertőző betegségek </t>
  </si>
  <si>
    <t>Rendkívüli gyermekvédelmi támogatás</t>
  </si>
  <si>
    <t>Pénzmaradvány</t>
  </si>
  <si>
    <t>Tartalék</t>
  </si>
  <si>
    <t>Háziorvosi szolgálat</t>
  </si>
  <si>
    <t>Tűzoltás, műszaki mentés</t>
  </si>
  <si>
    <t>Falugondnoki, tanyagondnoki szolgálat</t>
  </si>
  <si>
    <t>Versenysport tevékenység támogatása</t>
  </si>
  <si>
    <t>TENGELICI MÉZESKALÁCS ÓVODA BEVÉTELEI</t>
  </si>
  <si>
    <t>TENGELICI MÉZESKALÁCS ÓVODA KIADÁSAI</t>
  </si>
  <si>
    <t>Önk. és társulások általános végrehajtó igazgatási tevékenysége</t>
  </si>
  <si>
    <t>POLGÁRMESTERI HIVATAL BEVÉTELEI</t>
  </si>
  <si>
    <t>POLGÁRMESTERI HIVATAL KIADÁSAI</t>
  </si>
  <si>
    <t>3. melléklet az          /2013.(        ) önkormányzati rendelethez</t>
  </si>
  <si>
    <t>4. melléklet az          /2013.(        ) önkormányzati rendelethez</t>
  </si>
  <si>
    <t>5. melléklet az          /2013.(        ) önkormányzati rendelethez</t>
  </si>
  <si>
    <t>6. melléklet az          /2013.(        ) önkormányzati rendelethez</t>
  </si>
  <si>
    <t>7. melléklet az          /2013.(        ) önkormányzati rendelethez</t>
  </si>
  <si>
    <t>8. melléklet az          /2013.(        ) önkormányzati rendelethez</t>
  </si>
  <si>
    <t>9/a. melléklet az          /2013.(        ) önkormányzati rendelethez</t>
  </si>
  <si>
    <t>9/b. melléklet az          /2013.(        ) önkormányzati rendelethez</t>
  </si>
  <si>
    <t>10/a. melléklet az          /2013.(        ) önkormányzati rendelethez</t>
  </si>
  <si>
    <t>10/b. melléklet az          /2013.(        ) önkormányzati rendelethez</t>
  </si>
  <si>
    <t>11/a. melléklet az          /2013.(        ) önkormányzati rendelethez</t>
  </si>
  <si>
    <t>11/b. melléklet az          /2013.(        ) önkormányzati rendelethez</t>
  </si>
  <si>
    <t>12. melléklet az          /2013.(        ) önkormányzati rendelethez</t>
  </si>
  <si>
    <t>13. melléklet az          /2013.(        ) önkormányzati rendelethez</t>
  </si>
  <si>
    <t>14. melléklet az          /2013.(        ) önkormányzati rendelethez</t>
  </si>
  <si>
    <t>15. melléklet az          /2013.(        ) önkormányzati rendelethez</t>
  </si>
  <si>
    <t>16. melléklet az          /2013.(        ) önkormányzati rendelethez</t>
  </si>
  <si>
    <t>Ifjúság-egészségügyi gondozás</t>
  </si>
  <si>
    <t>Nem fertőző betegségek</t>
  </si>
  <si>
    <t>Mezőőri szolgálat</t>
  </si>
  <si>
    <t>Működési célú egyenleg (többlet)</t>
  </si>
  <si>
    <t>Felhalmozási célú egyenleg (hiány)</t>
  </si>
  <si>
    <t>Települési önkormányzatok szociális és gyermekjóléti feladatainak támogatása</t>
  </si>
  <si>
    <t xml:space="preserve">Települési önkormányzatok szociális és gyermekjóléti feladatainak támogatása </t>
  </si>
  <si>
    <t>I. mód.</t>
  </si>
  <si>
    <t>Módosított előirányzat</t>
  </si>
  <si>
    <t>1087+3971</t>
  </si>
  <si>
    <t>külterület + üdülőhelyi feladatok</t>
  </si>
  <si>
    <t>1. melléklet az 5. /2013.(II.15. ) önkormányzati rendelethez</t>
  </si>
  <si>
    <t>2. melléklet az 5. /2013.(II.15. ) önkormányzati rendelethez</t>
  </si>
  <si>
    <t>9. melléklet az 5. /2013.(II.15. ) önkormányzati rendelethez</t>
  </si>
  <si>
    <t>10. melléklet az 5. /2013.(II.15. ) önkormányzati rendelethez</t>
  </si>
  <si>
    <t>11. melléklet az 5. /2013.(II.15. ) önkormányzati rendelethez</t>
  </si>
  <si>
    <t>II. mód.</t>
  </si>
  <si>
    <t>szerkezetátalakítási tartalék</t>
  </si>
  <si>
    <t>Egyéb működési célú központi támogatás</t>
  </si>
  <si>
    <t>bérkomp</t>
  </si>
  <si>
    <t>3.2.3</t>
  </si>
  <si>
    <t>III. mód.</t>
  </si>
  <si>
    <t>konyha önrésze</t>
  </si>
  <si>
    <t>Konyhai eszközök beszerzése</t>
  </si>
  <si>
    <t>3. melléklet az 5. /2013.(II.15. ) önkormányzati rendelethez</t>
  </si>
  <si>
    <t>RGYV</t>
  </si>
  <si>
    <t>Zöldút kialakítása</t>
  </si>
  <si>
    <t>Egyéb eszközbeszerzés</t>
  </si>
  <si>
    <t>tovább száml.</t>
  </si>
  <si>
    <t>IV. mód.</t>
  </si>
  <si>
    <t>tovább száml.bev</t>
  </si>
  <si>
    <t>téli közfogl</t>
  </si>
  <si>
    <t>kieg RGYV</t>
  </si>
  <si>
    <t xml:space="preserve">talajt </t>
  </si>
  <si>
    <t>szoc</t>
  </si>
  <si>
    <t>3. melléklet az          /2014.(        ) önkormányzati rendelethez</t>
  </si>
  <si>
    <t>1. melléklet az          /2014.(        ) önkormányzati rendelethez</t>
  </si>
  <si>
    <t>2. melléklet az          /2014.(        ) önkormányzati rendelethez</t>
  </si>
  <si>
    <t>4. melléklet az          /2014.(        ) önkormányzati rendelethez</t>
  </si>
  <si>
    <t>5. melléklet az          /2014.(        ) önkormányzati rendelethez</t>
  </si>
  <si>
    <t>V. mód.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</si>
</sst>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\ _F_t_-;\-* #,##0\ _F_t_-;_-* &quot;-&quot;??\ _F_t_-;_-@_-"/>
  </numFmts>
  <fonts count="2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0"/>
    </font>
    <font>
      <b/>
      <i/>
      <sz val="11"/>
      <name val="Arial"/>
      <family val="2"/>
    </font>
    <font>
      <sz val="10"/>
      <name val="MS Sans Serif"/>
      <family val="0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8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8" xfId="0" applyFont="1" applyBorder="1" applyAlignment="1">
      <alignment/>
    </xf>
    <xf numFmtId="3" fontId="9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19" xfId="0" applyNumberFormat="1" applyBorder="1" applyAlignment="1">
      <alignment/>
    </xf>
    <xf numFmtId="0" fontId="9" fillId="0" borderId="15" xfId="0" applyFont="1" applyFill="1" applyBorder="1" applyAlignment="1">
      <alignment vertical="center"/>
    </xf>
    <xf numFmtId="3" fontId="9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/>
    </xf>
    <xf numFmtId="1" fontId="4" fillId="2" borderId="9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7" fillId="0" borderId="6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50" xfId="0" applyFont="1" applyBorder="1" applyAlignment="1">
      <alignment/>
    </xf>
    <xf numFmtId="3" fontId="4" fillId="0" borderId="51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left" vertic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7" fillId="0" borderId="62" xfId="0" applyFont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1" fontId="7" fillId="2" borderId="63" xfId="0" applyNumberFormat="1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 horizontal="right"/>
    </xf>
    <xf numFmtId="1" fontId="4" fillId="2" borderId="28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7" fillId="2" borderId="2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1" fontId="4" fillId="2" borderId="15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left"/>
    </xf>
    <xf numFmtId="0" fontId="7" fillId="2" borderId="6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2" fillId="0" borderId="52" xfId="0" applyFont="1" applyBorder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4" fillId="0" borderId="69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0" fillId="0" borderId="6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17" fillId="0" borderId="71" xfId="0" applyFont="1" applyBorder="1" applyAlignment="1">
      <alignment wrapText="1"/>
    </xf>
    <xf numFmtId="0" fontId="2" fillId="0" borderId="7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73" xfId="0" applyBorder="1" applyAlignment="1">
      <alignment horizontal="center"/>
    </xf>
    <xf numFmtId="0" fontId="16" fillId="0" borderId="46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 horizontal="center"/>
    </xf>
    <xf numFmtId="0" fontId="16" fillId="0" borderId="47" xfId="0" applyFont="1" applyBorder="1" applyAlignment="1">
      <alignment/>
    </xf>
    <xf numFmtId="0" fontId="0" fillId="0" borderId="76" xfId="0" applyBorder="1" applyAlignment="1">
      <alignment/>
    </xf>
    <xf numFmtId="0" fontId="16" fillId="0" borderId="47" xfId="0" applyFont="1" applyBorder="1" applyAlignment="1">
      <alignment wrapText="1"/>
    </xf>
    <xf numFmtId="0" fontId="0" fillId="0" borderId="77" xfId="0" applyBorder="1" applyAlignment="1">
      <alignment horizontal="center"/>
    </xf>
    <xf numFmtId="0" fontId="16" fillId="0" borderId="48" xfId="0" applyFont="1" applyBorder="1" applyAlignment="1">
      <alignment/>
    </xf>
    <xf numFmtId="0" fontId="0" fillId="0" borderId="78" xfId="0" applyBorder="1" applyAlignment="1">
      <alignment/>
    </xf>
    <xf numFmtId="0" fontId="2" fillId="0" borderId="0" xfId="0" applyFont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7" fillId="0" borderId="48" xfId="0" applyFont="1" applyBorder="1" applyAlignment="1">
      <alignment wrapText="1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4" xfId="0" applyBorder="1" applyAlignment="1">
      <alignment horizontal="center"/>
    </xf>
    <xf numFmtId="0" fontId="16" fillId="0" borderId="75" xfId="0" applyFont="1" applyBorder="1" applyAlignment="1">
      <alignment/>
    </xf>
    <xf numFmtId="0" fontId="16" fillId="0" borderId="75" xfId="0" applyFont="1" applyBorder="1" applyAlignment="1">
      <alignment wrapText="1"/>
    </xf>
    <xf numFmtId="0" fontId="17" fillId="0" borderId="75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0" fillId="0" borderId="75" xfId="0" applyBorder="1" applyAlignment="1">
      <alignment/>
    </xf>
    <xf numFmtId="0" fontId="0" fillId="0" borderId="47" xfId="0" applyFont="1" applyBorder="1" applyAlignment="1">
      <alignment horizontal="center" vertical="center"/>
    </xf>
    <xf numFmtId="0" fontId="2" fillId="0" borderId="77" xfId="0" applyFont="1" applyBorder="1" applyAlignment="1">
      <alignment wrapText="1"/>
    </xf>
    <xf numFmtId="3" fontId="0" fillId="0" borderId="74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2" fillId="0" borderId="7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3" fontId="0" fillId="0" borderId="80" xfId="0" applyNumberForma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3" fontId="4" fillId="0" borderId="81" xfId="0" applyNumberFormat="1" applyFont="1" applyFill="1" applyBorder="1" applyAlignment="1">
      <alignment horizontal="center"/>
    </xf>
    <xf numFmtId="3" fontId="4" fillId="0" borderId="8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7" fillId="0" borderId="2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left" vertical="center"/>
    </xf>
    <xf numFmtId="0" fontId="4" fillId="0" borderId="69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16" fontId="21" fillId="0" borderId="83" xfId="0" applyNumberFormat="1" applyFont="1" applyFill="1" applyBorder="1" applyAlignment="1">
      <alignment vertical="center"/>
    </xf>
    <xf numFmtId="0" fontId="4" fillId="0" borderId="84" xfId="0" applyFont="1" applyFill="1" applyBorder="1" applyAlignment="1">
      <alignment vertical="center" wrapText="1"/>
    </xf>
    <xf numFmtId="0" fontId="21" fillId="0" borderId="66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4" fillId="2" borderId="9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0" fontId="4" fillId="0" borderId="35" xfId="0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" fontId="21" fillId="0" borderId="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7" fillId="0" borderId="77" xfId="19" applyNumberFormat="1" applyFont="1" applyFill="1" applyBorder="1" applyAlignment="1" applyProtection="1">
      <alignment horizontal="center" vertical="center" wrapText="1"/>
      <protection/>
    </xf>
    <xf numFmtId="0" fontId="7" fillId="0" borderId="78" xfId="19" applyNumberFormat="1" applyFont="1" applyFill="1" applyBorder="1" applyAlignment="1" applyProtection="1">
      <alignment horizontal="center" vertical="center" wrapText="1"/>
      <protection/>
    </xf>
    <xf numFmtId="0" fontId="4" fillId="0" borderId="73" xfId="19" applyNumberFormat="1" applyFont="1" applyFill="1" applyBorder="1" applyAlignment="1" applyProtection="1">
      <alignment horizontal="center" vertical="center"/>
      <protection/>
    </xf>
    <xf numFmtId="0" fontId="4" fillId="0" borderId="74" xfId="19" applyNumberFormat="1" applyFont="1" applyFill="1" applyBorder="1" applyAlignment="1" applyProtection="1">
      <alignment vertical="center" wrapText="1"/>
      <protection/>
    </xf>
    <xf numFmtId="165" fontId="4" fillId="0" borderId="73" xfId="15" applyNumberFormat="1" applyFont="1" applyFill="1" applyBorder="1" applyAlignment="1" applyProtection="1">
      <alignment horizontal="left" vertical="center"/>
      <protection/>
    </xf>
    <xf numFmtId="165" fontId="4" fillId="0" borderId="46" xfId="15" applyNumberFormat="1" applyFont="1" applyFill="1" applyBorder="1" applyAlignment="1" applyProtection="1">
      <alignment vertical="center"/>
      <protection/>
    </xf>
    <xf numFmtId="165" fontId="4" fillId="0" borderId="89" xfId="15" applyNumberFormat="1" applyFont="1" applyFill="1" applyBorder="1" applyAlignment="1" applyProtection="1">
      <alignment vertical="center"/>
      <protection/>
    </xf>
    <xf numFmtId="3" fontId="7" fillId="0" borderId="54" xfId="15" applyNumberFormat="1" applyFont="1" applyFill="1" applyBorder="1" applyAlignment="1" applyProtection="1">
      <alignment vertical="center"/>
      <protection/>
    </xf>
    <xf numFmtId="0" fontId="4" fillId="0" borderId="75" xfId="19" applyNumberFormat="1" applyFont="1" applyFill="1" applyBorder="1" applyAlignment="1" applyProtection="1">
      <alignment horizontal="center" vertical="center"/>
      <protection/>
    </xf>
    <xf numFmtId="0" fontId="4" fillId="0" borderId="76" xfId="19" applyNumberFormat="1" applyFont="1" applyFill="1" applyBorder="1" applyAlignment="1" applyProtection="1">
      <alignment vertical="center" wrapText="1"/>
      <protection/>
    </xf>
    <xf numFmtId="165" fontId="4" fillId="0" borderId="75" xfId="15" applyNumberFormat="1" applyFont="1" applyFill="1" applyBorder="1" applyAlignment="1" applyProtection="1">
      <alignment horizontal="left" vertical="center"/>
      <protection/>
    </xf>
    <xf numFmtId="165" fontId="4" fillId="0" borderId="47" xfId="15" applyNumberFormat="1" applyFont="1" applyFill="1" applyBorder="1" applyAlignment="1" applyProtection="1">
      <alignment vertical="center"/>
      <protection/>
    </xf>
    <xf numFmtId="165" fontId="4" fillId="0" borderId="90" xfId="15" applyNumberFormat="1" applyFont="1" applyFill="1" applyBorder="1" applyAlignment="1" applyProtection="1">
      <alignment vertical="center"/>
      <protection/>
    </xf>
    <xf numFmtId="3" fontId="7" fillId="0" borderId="44" xfId="15" applyNumberFormat="1" applyFont="1" applyFill="1" applyBorder="1" applyAlignment="1" applyProtection="1">
      <alignment vertical="center"/>
      <protection/>
    </xf>
    <xf numFmtId="0" fontId="4" fillId="0" borderId="91" xfId="19" applyNumberFormat="1" applyFont="1" applyFill="1" applyBorder="1" applyAlignment="1" applyProtection="1">
      <alignment horizontal="center" vertical="center"/>
      <protection/>
    </xf>
    <xf numFmtId="0" fontId="4" fillId="0" borderId="92" xfId="19" applyNumberFormat="1" applyFont="1" applyFill="1" applyBorder="1" applyAlignment="1" applyProtection="1">
      <alignment vertical="center" wrapText="1"/>
      <protection/>
    </xf>
    <xf numFmtId="165" fontId="4" fillId="0" borderId="93" xfId="15" applyNumberFormat="1" applyFont="1" applyFill="1" applyBorder="1" applyAlignment="1" applyProtection="1">
      <alignment horizontal="left" vertical="center"/>
      <protection/>
    </xf>
    <xf numFmtId="165" fontId="4" fillId="0" borderId="94" xfId="15" applyNumberFormat="1" applyFont="1" applyFill="1" applyBorder="1" applyAlignment="1" applyProtection="1">
      <alignment horizontal="left" vertical="center"/>
      <protection/>
    </xf>
    <xf numFmtId="165" fontId="4" fillId="0" borderId="95" xfId="15" applyNumberFormat="1" applyFont="1" applyFill="1" applyBorder="1" applyAlignment="1" applyProtection="1">
      <alignment horizontal="left" vertical="center"/>
      <protection/>
    </xf>
    <xf numFmtId="3" fontId="7" fillId="0" borderId="96" xfId="15" applyNumberFormat="1" applyFont="1" applyFill="1" applyBorder="1" applyAlignment="1" applyProtection="1">
      <alignment vertical="center"/>
      <protection/>
    </xf>
    <xf numFmtId="0" fontId="4" fillId="0" borderId="75" xfId="19" applyNumberFormat="1" applyFont="1" applyFill="1" applyBorder="1" applyAlignment="1" applyProtection="1">
      <alignment horizontal="center" vertical="center"/>
      <protection/>
    </xf>
    <xf numFmtId="0" fontId="4" fillId="0" borderId="76" xfId="19" applyNumberFormat="1" applyFont="1" applyFill="1" applyBorder="1" applyAlignment="1" applyProtection="1">
      <alignment vertical="center" wrapText="1"/>
      <protection/>
    </xf>
    <xf numFmtId="165" fontId="4" fillId="0" borderId="75" xfId="15" applyNumberFormat="1" applyFont="1" applyFill="1" applyBorder="1" applyAlignment="1" applyProtection="1">
      <alignment horizontal="left" vertical="center"/>
      <protection/>
    </xf>
    <xf numFmtId="165" fontId="4" fillId="0" borderId="47" xfId="15" applyNumberFormat="1" applyFont="1" applyFill="1" applyBorder="1" applyAlignment="1" applyProtection="1">
      <alignment vertical="center"/>
      <protection/>
    </xf>
    <xf numFmtId="165" fontId="4" fillId="0" borderId="97" xfId="15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Alignment="1">
      <alignment/>
    </xf>
    <xf numFmtId="0" fontId="4" fillId="0" borderId="61" xfId="19" applyNumberFormat="1" applyFont="1" applyFill="1" applyBorder="1" applyAlignment="1" applyProtection="1">
      <alignment horizontal="center" vertical="center"/>
      <protection/>
    </xf>
    <xf numFmtId="0" fontId="4" fillId="0" borderId="81" xfId="19" applyNumberFormat="1" applyFont="1" applyFill="1" applyBorder="1" applyAlignment="1" applyProtection="1">
      <alignment vertical="center" wrapText="1"/>
      <protection/>
    </xf>
    <xf numFmtId="165" fontId="4" fillId="0" borderId="98" xfId="15" applyNumberFormat="1" applyFont="1" applyFill="1" applyBorder="1" applyAlignment="1" applyProtection="1">
      <alignment horizontal="left" vertical="center"/>
      <protection/>
    </xf>
    <xf numFmtId="165" fontId="4" fillId="0" borderId="99" xfId="15" applyNumberFormat="1" applyFont="1" applyFill="1" applyBorder="1" applyAlignment="1" applyProtection="1">
      <alignment vertical="center"/>
      <protection/>
    </xf>
    <xf numFmtId="165" fontId="4" fillId="0" borderId="100" xfId="15" applyNumberFormat="1" applyFont="1" applyFill="1" applyBorder="1" applyAlignment="1" applyProtection="1">
      <alignment vertical="center"/>
      <protection/>
    </xf>
    <xf numFmtId="165" fontId="7" fillId="0" borderId="70" xfId="15" applyNumberFormat="1" applyFont="1" applyFill="1" applyBorder="1" applyAlignment="1" applyProtection="1">
      <alignment horizontal="left" vertical="center"/>
      <protection/>
    </xf>
    <xf numFmtId="3" fontId="7" fillId="0" borderId="70" xfId="15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Alignment="1">
      <alignment vertical="center"/>
    </xf>
    <xf numFmtId="0" fontId="7" fillId="0" borderId="101" xfId="19" applyNumberFormat="1" applyFont="1" applyFill="1" applyBorder="1" applyAlignment="1" applyProtection="1">
      <alignment horizontal="center" vertical="center"/>
      <protection/>
    </xf>
    <xf numFmtId="165" fontId="7" fillId="0" borderId="0" xfId="15" applyNumberFormat="1" applyFont="1" applyFill="1" applyBorder="1" applyAlignment="1" applyProtection="1">
      <alignment horizontal="left" vertical="center"/>
      <protection/>
    </xf>
    <xf numFmtId="3" fontId="7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19" applyNumberFormat="1" applyFont="1" applyFill="1" applyBorder="1" applyAlignment="1" applyProtection="1">
      <alignment horizontal="center" vertical="center"/>
      <protection/>
    </xf>
    <xf numFmtId="165" fontId="7" fillId="0" borderId="54" xfId="15" applyNumberFormat="1" applyFont="1" applyFill="1" applyBorder="1" applyAlignment="1" applyProtection="1">
      <alignment vertical="center"/>
      <protection/>
    </xf>
    <xf numFmtId="165" fontId="7" fillId="0" borderId="44" xfId="15" applyNumberFormat="1" applyFont="1" applyFill="1" applyBorder="1" applyAlignment="1" applyProtection="1">
      <alignment vertical="center"/>
      <protection/>
    </xf>
    <xf numFmtId="165" fontId="7" fillId="0" borderId="96" xfId="1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/>
    </xf>
    <xf numFmtId="0" fontId="4" fillId="0" borderId="73" xfId="19" applyNumberFormat="1" applyFont="1" applyFill="1" applyBorder="1" applyAlignment="1" applyProtection="1">
      <alignment horizontal="center" vertical="center"/>
      <protection/>
    </xf>
    <xf numFmtId="0" fontId="4" fillId="0" borderId="74" xfId="19" applyNumberFormat="1" applyFont="1" applyFill="1" applyBorder="1" applyAlignment="1" applyProtection="1">
      <alignment vertical="center" wrapText="1"/>
      <protection/>
    </xf>
    <xf numFmtId="165" fontId="4" fillId="0" borderId="73" xfId="15" applyNumberFormat="1" applyFont="1" applyFill="1" applyBorder="1" applyAlignment="1" applyProtection="1">
      <alignment horizontal="left" vertical="center"/>
      <protection/>
    </xf>
    <xf numFmtId="165" fontId="4" fillId="0" borderId="46" xfId="15" applyNumberFormat="1" applyFont="1" applyFill="1" applyBorder="1" applyAlignment="1" applyProtection="1">
      <alignment vertical="center"/>
      <protection/>
    </xf>
    <xf numFmtId="165" fontId="4" fillId="0" borderId="102" xfId="15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49" xfId="0" applyFont="1" applyFill="1" applyBorder="1" applyAlignment="1">
      <alignment/>
    </xf>
    <xf numFmtId="0" fontId="3" fillId="0" borderId="77" xfId="19" applyNumberFormat="1" applyFont="1" applyFill="1" applyBorder="1" applyAlignment="1" applyProtection="1">
      <alignment horizontal="center" vertical="center" wrapText="1"/>
      <protection/>
    </xf>
    <xf numFmtId="0" fontId="3" fillId="0" borderId="78" xfId="19" applyNumberFormat="1" applyFont="1" applyFill="1" applyBorder="1" applyAlignment="1" applyProtection="1">
      <alignment horizontal="center" vertical="center" wrapText="1"/>
      <protection/>
    </xf>
    <xf numFmtId="0" fontId="5" fillId="0" borderId="91" xfId="19" applyNumberFormat="1" applyFont="1" applyFill="1" applyBorder="1" applyAlignment="1" applyProtection="1">
      <alignment horizontal="center" vertical="center"/>
      <protection/>
    </xf>
    <xf numFmtId="0" fontId="5" fillId="0" borderId="92" xfId="19" applyNumberFormat="1" applyFont="1" applyFill="1" applyBorder="1" applyAlignment="1" applyProtection="1">
      <alignment vertical="center" wrapText="1"/>
      <protection/>
    </xf>
    <xf numFmtId="165" fontId="5" fillId="0" borderId="93" xfId="15" applyNumberFormat="1" applyFont="1" applyFill="1" applyBorder="1" applyAlignment="1" applyProtection="1">
      <alignment horizontal="left" vertical="center"/>
      <protection/>
    </xf>
    <xf numFmtId="165" fontId="5" fillId="0" borderId="94" xfId="15" applyNumberFormat="1" applyFont="1" applyFill="1" applyBorder="1" applyAlignment="1" applyProtection="1">
      <alignment horizontal="left" vertical="center"/>
      <protection/>
    </xf>
    <xf numFmtId="165" fontId="5" fillId="0" borderId="95" xfId="15" applyNumberFormat="1" applyFont="1" applyFill="1" applyBorder="1" applyAlignment="1" applyProtection="1">
      <alignment horizontal="left" vertical="center"/>
      <protection/>
    </xf>
    <xf numFmtId="165" fontId="3" fillId="0" borderId="96" xfId="15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65" fontId="3" fillId="0" borderId="70" xfId="15" applyNumberFormat="1" applyFont="1" applyFill="1" applyBorder="1" applyAlignment="1" applyProtection="1">
      <alignment horizontal="left" vertical="center"/>
      <protection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2" fillId="0" borderId="9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3" xfId="0" applyFont="1" applyBorder="1" applyAlignment="1">
      <alignment vertical="center" wrapText="1"/>
    </xf>
    <xf numFmtId="0" fontId="2" fillId="0" borderId="104" xfId="0" applyFont="1" applyBorder="1" applyAlignment="1">
      <alignment vertical="center" wrapText="1"/>
    </xf>
    <xf numFmtId="0" fontId="2" fillId="0" borderId="105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" fillId="0" borderId="79" xfId="0" applyFont="1" applyBorder="1" applyAlignment="1">
      <alignment horizontal="center" wrapText="1"/>
    </xf>
    <xf numFmtId="0" fontId="0" fillId="0" borderId="56" xfId="0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56" xfId="0" applyFont="1" applyBorder="1" applyAlignment="1">
      <alignment horizontal="center" vertical="center"/>
    </xf>
    <xf numFmtId="0" fontId="2" fillId="0" borderId="106" xfId="0" applyFont="1" applyBorder="1" applyAlignment="1">
      <alignment/>
    </xf>
    <xf numFmtId="0" fontId="2" fillId="0" borderId="107" xfId="0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2" fillId="0" borderId="52" xfId="0" applyFont="1" applyBorder="1" applyAlignment="1">
      <alignment/>
    </xf>
    <xf numFmtId="3" fontId="2" fillId="0" borderId="52" xfId="0" applyNumberFormat="1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 horizontal="center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2" fillId="0" borderId="6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7" fillId="0" borderId="117" xfId="19" applyNumberFormat="1" applyFont="1" applyFill="1" applyBorder="1" applyAlignment="1" applyProtection="1">
      <alignment horizontal="center" vertical="center"/>
      <protection/>
    </xf>
    <xf numFmtId="0" fontId="7" fillId="0" borderId="60" xfId="19" applyNumberFormat="1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7" fillId="0" borderId="103" xfId="19" applyNumberFormat="1" applyFont="1" applyFill="1" applyBorder="1" applyAlignment="1" applyProtection="1">
      <alignment horizontal="center" vertical="center" wrapText="1"/>
      <protection/>
    </xf>
    <xf numFmtId="0" fontId="7" fillId="0" borderId="118" xfId="19" applyNumberFormat="1" applyFont="1" applyFill="1" applyBorder="1" applyAlignment="1" applyProtection="1">
      <alignment horizontal="center" vertical="center" wrapText="1"/>
      <protection/>
    </xf>
    <xf numFmtId="0" fontId="7" fillId="0" borderId="119" xfId="19" applyNumberFormat="1" applyFont="1" applyFill="1" applyBorder="1" applyAlignment="1" applyProtection="1">
      <alignment horizontal="center" vertical="center" wrapText="1"/>
      <protection/>
    </xf>
    <xf numFmtId="0" fontId="7" fillId="0" borderId="120" xfId="19" applyNumberFormat="1" applyFont="1" applyFill="1" applyBorder="1" applyAlignment="1" applyProtection="1">
      <alignment horizontal="center" vertical="center" wrapText="1"/>
      <protection/>
    </xf>
    <xf numFmtId="0" fontId="7" fillId="0" borderId="105" xfId="19" applyNumberFormat="1" applyFont="1" applyFill="1" applyBorder="1" applyAlignment="1" applyProtection="1">
      <alignment horizontal="center" vertical="center" wrapText="1"/>
      <protection/>
    </xf>
    <xf numFmtId="0" fontId="7" fillId="0" borderId="121" xfId="19" applyNumberFormat="1" applyFont="1" applyFill="1" applyBorder="1" applyAlignment="1" applyProtection="1">
      <alignment horizontal="center" vertical="center" wrapText="1"/>
      <protection/>
    </xf>
    <xf numFmtId="0" fontId="7" fillId="0" borderId="79" xfId="19" applyNumberFormat="1" applyFont="1" applyFill="1" applyBorder="1" applyAlignment="1" applyProtection="1">
      <alignment horizontal="center" vertical="center" wrapText="1"/>
      <protection/>
    </xf>
    <xf numFmtId="0" fontId="7" fillId="0" borderId="122" xfId="19" applyNumberFormat="1" applyFont="1" applyFill="1" applyBorder="1" applyAlignment="1" applyProtection="1">
      <alignment horizontal="center" vertical="center" wrapText="1"/>
      <protection/>
    </xf>
    <xf numFmtId="0" fontId="7" fillId="0" borderId="123" xfId="19" applyNumberFormat="1" applyFont="1" applyFill="1" applyBorder="1" applyAlignment="1" applyProtection="1">
      <alignment horizontal="center" vertical="center" wrapText="1"/>
      <protection/>
    </xf>
    <xf numFmtId="0" fontId="7" fillId="0" borderId="124" xfId="19" applyNumberFormat="1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3" fillId="0" borderId="103" xfId="19" applyNumberFormat="1" applyFont="1" applyFill="1" applyBorder="1" applyAlignment="1" applyProtection="1">
      <alignment horizontal="center" vertical="center" wrapText="1"/>
      <protection/>
    </xf>
    <xf numFmtId="0" fontId="3" fillId="0" borderId="118" xfId="19" applyNumberFormat="1" applyFont="1" applyFill="1" applyBorder="1" applyAlignment="1" applyProtection="1">
      <alignment horizontal="center" vertical="center" wrapText="1"/>
      <protection/>
    </xf>
    <xf numFmtId="0" fontId="3" fillId="0" borderId="119" xfId="19" applyNumberFormat="1" applyFont="1" applyFill="1" applyBorder="1" applyAlignment="1" applyProtection="1">
      <alignment horizontal="center" vertical="center" wrapText="1"/>
      <protection/>
    </xf>
    <xf numFmtId="0" fontId="3" fillId="0" borderId="120" xfId="19" applyNumberFormat="1" applyFont="1" applyFill="1" applyBorder="1" applyAlignment="1" applyProtection="1">
      <alignment horizontal="center" vertical="center" wrapText="1"/>
      <protection/>
    </xf>
    <xf numFmtId="0" fontId="3" fillId="0" borderId="105" xfId="19" applyNumberFormat="1" applyFont="1" applyFill="1" applyBorder="1" applyAlignment="1" applyProtection="1">
      <alignment horizontal="center" vertical="center" wrapText="1"/>
      <protection/>
    </xf>
    <xf numFmtId="0" fontId="3" fillId="0" borderId="121" xfId="19" applyNumberFormat="1" applyFont="1" applyFill="1" applyBorder="1" applyAlignment="1" applyProtection="1">
      <alignment horizontal="center" vertical="center" wrapText="1"/>
      <protection/>
    </xf>
    <xf numFmtId="0" fontId="3" fillId="0" borderId="79" xfId="19" applyNumberFormat="1" applyFont="1" applyFill="1" applyBorder="1" applyAlignment="1" applyProtection="1">
      <alignment horizontal="center" vertical="center" wrapText="1"/>
      <protection/>
    </xf>
    <xf numFmtId="0" fontId="3" fillId="0" borderId="122" xfId="19" applyNumberFormat="1" applyFont="1" applyFill="1" applyBorder="1" applyAlignment="1" applyProtection="1">
      <alignment horizontal="center" vertical="center" wrapText="1"/>
      <protection/>
    </xf>
    <xf numFmtId="0" fontId="3" fillId="0" borderId="123" xfId="19" applyNumberFormat="1" applyFont="1" applyFill="1" applyBorder="1" applyAlignment="1" applyProtection="1">
      <alignment horizontal="center" vertical="center" wrapText="1"/>
      <protection/>
    </xf>
    <xf numFmtId="0" fontId="3" fillId="0" borderId="124" xfId="19" applyNumberFormat="1" applyFont="1" applyFill="1" applyBorder="1" applyAlignment="1" applyProtection="1">
      <alignment horizontal="center" vertical="center" wrapText="1"/>
      <protection/>
    </xf>
    <xf numFmtId="0" fontId="3" fillId="0" borderId="117" xfId="19" applyNumberFormat="1" applyFont="1" applyFill="1" applyBorder="1" applyAlignment="1" applyProtection="1">
      <alignment horizontal="center" vertical="center"/>
      <protection/>
    </xf>
    <xf numFmtId="0" fontId="3" fillId="0" borderId="60" xfId="19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9" fillId="0" borderId="5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3" fillId="0" borderId="12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/>
    </xf>
    <xf numFmtId="0" fontId="2" fillId="0" borderId="74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6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7" fillId="0" borderId="59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130" xfId="0" applyBorder="1" applyAlignment="1">
      <alignment/>
    </xf>
    <xf numFmtId="0" fontId="4" fillId="0" borderId="6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3.sz. mellékelt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SheetLayoutView="100" workbookViewId="0" topLeftCell="A1">
      <pane xSplit="3" topLeftCell="D1" activePane="topRight" state="frozen"/>
      <selection pane="topLeft" activeCell="A121" sqref="A121"/>
      <selection pane="topRight" activeCell="S85" sqref="S85"/>
    </sheetView>
  </sheetViews>
  <sheetFormatPr defaultColWidth="9.00390625" defaultRowHeight="17.25" customHeight="1"/>
  <cols>
    <col min="1" max="1" width="6.75390625" style="108" hidden="1" customWidth="1"/>
    <col min="2" max="2" width="9.375" style="163" customWidth="1"/>
    <col min="3" max="3" width="65.75390625" style="108" customWidth="1"/>
    <col min="4" max="4" width="11.375" style="108" customWidth="1"/>
    <col min="5" max="5" width="0" style="108" hidden="1" customWidth="1"/>
    <col min="6" max="6" width="11.25390625" style="108" hidden="1" customWidth="1"/>
    <col min="7" max="7" width="0" style="108" hidden="1" customWidth="1"/>
    <col min="8" max="8" width="11.25390625" style="108" hidden="1" customWidth="1"/>
    <col min="9" max="9" width="10.875" style="108" hidden="1" customWidth="1"/>
    <col min="10" max="10" width="11.25390625" style="108" hidden="1" customWidth="1"/>
    <col min="11" max="11" width="10.875" style="108" hidden="1" customWidth="1"/>
    <col min="12" max="12" width="11.25390625" style="108" customWidth="1"/>
    <col min="13" max="13" width="10.875" style="108" bestFit="1" customWidth="1"/>
    <col min="14" max="14" width="11.25390625" style="108" customWidth="1"/>
    <col min="15" max="16384" width="9.125" style="108" customWidth="1"/>
  </cols>
  <sheetData>
    <row r="1" spans="1:2" ht="17.25" customHeight="1">
      <c r="A1" s="108" t="s">
        <v>199</v>
      </c>
      <c r="B1" s="108" t="s">
        <v>531</v>
      </c>
    </row>
    <row r="2" ht="17.25" customHeight="1">
      <c r="B2" s="108" t="s">
        <v>506</v>
      </c>
    </row>
    <row r="3" spans="1:4" ht="12.75" customHeight="1">
      <c r="A3" s="109"/>
      <c r="B3" s="110"/>
      <c r="C3" s="109"/>
      <c r="D3" s="109"/>
    </row>
    <row r="4" spans="1:4" ht="17.25" customHeight="1" hidden="1">
      <c r="A4" s="109"/>
      <c r="B4" s="110"/>
      <c r="C4" s="109"/>
      <c r="D4" s="109"/>
    </row>
    <row r="5" spans="1:14" ht="17.25" customHeight="1">
      <c r="A5" s="522" t="s">
        <v>277</v>
      </c>
      <c r="B5" s="522"/>
      <c r="C5" s="522"/>
      <c r="D5" s="522"/>
      <c r="E5" s="523"/>
      <c r="F5" s="523"/>
      <c r="G5" s="523"/>
      <c r="H5" s="523"/>
      <c r="I5" s="523"/>
      <c r="J5" s="523"/>
      <c r="K5" s="523"/>
      <c r="L5" s="523"/>
      <c r="M5" s="35"/>
      <c r="N5" s="637"/>
    </row>
    <row r="6" spans="1:4" ht="17.25" customHeight="1">
      <c r="A6" s="109"/>
      <c r="B6" s="110"/>
      <c r="C6" s="111"/>
      <c r="D6" s="111"/>
    </row>
    <row r="7" spans="1:4" ht="17.25" customHeight="1" thickBot="1">
      <c r="A7" s="519"/>
      <c r="B7" s="519"/>
      <c r="C7" s="519"/>
      <c r="D7" s="519"/>
    </row>
    <row r="8" spans="1:14" ht="24.75" customHeight="1" thickBot="1">
      <c r="A8" s="391" t="s">
        <v>1</v>
      </c>
      <c r="B8" s="407"/>
      <c r="C8" s="238" t="s">
        <v>299</v>
      </c>
      <c r="D8" s="107" t="s">
        <v>3</v>
      </c>
      <c r="E8" s="375" t="s">
        <v>502</v>
      </c>
      <c r="F8" s="375" t="s">
        <v>503</v>
      </c>
      <c r="G8" s="375" t="s">
        <v>511</v>
      </c>
      <c r="H8" s="375" t="s">
        <v>503</v>
      </c>
      <c r="I8" s="375" t="s">
        <v>516</v>
      </c>
      <c r="J8" s="375" t="s">
        <v>503</v>
      </c>
      <c r="K8" s="375" t="s">
        <v>524</v>
      </c>
      <c r="L8" s="375" t="s">
        <v>503</v>
      </c>
      <c r="M8" s="375" t="s">
        <v>535</v>
      </c>
      <c r="N8" s="375" t="s">
        <v>503</v>
      </c>
    </row>
    <row r="9" spans="1:14" s="115" customFormat="1" ht="17.25" customHeight="1" thickBot="1">
      <c r="A9" s="207">
        <v>1</v>
      </c>
      <c r="B9" s="408" t="s">
        <v>4</v>
      </c>
      <c r="C9" s="235" t="s">
        <v>300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7.25" customHeight="1">
      <c r="A10" s="392">
        <v>2</v>
      </c>
      <c r="B10" s="409" t="s">
        <v>5</v>
      </c>
      <c r="C10" s="345" t="s">
        <v>191</v>
      </c>
      <c r="D10" s="320">
        <f aca="true" t="shared" si="0" ref="D10:J10">D11+D12+D13+D14+D15+D16+D17+D18</f>
        <v>38018</v>
      </c>
      <c r="E10" s="320">
        <f t="shared" si="0"/>
        <v>0</v>
      </c>
      <c r="F10" s="320">
        <f t="shared" si="0"/>
        <v>38018</v>
      </c>
      <c r="G10" s="320">
        <f t="shared" si="0"/>
        <v>0</v>
      </c>
      <c r="H10" s="320">
        <f t="shared" si="0"/>
        <v>38018</v>
      </c>
      <c r="I10" s="320">
        <f t="shared" si="0"/>
        <v>0</v>
      </c>
      <c r="J10" s="320">
        <f t="shared" si="0"/>
        <v>38018</v>
      </c>
      <c r="K10" s="320">
        <f>K11+K12+K13+K14+K15+K16+K17+K18</f>
        <v>-3728</v>
      </c>
      <c r="L10" s="320">
        <f>L11+L12+L13+L14+L15+L16+L17+L18</f>
        <v>34290</v>
      </c>
      <c r="M10" s="320">
        <f>M11+M12+M13+M14+M15+M16+M17+M18</f>
        <v>2330</v>
      </c>
      <c r="N10" s="320">
        <f>N11+N12+N13+N14+N15+N16+N17+N18</f>
        <v>36620</v>
      </c>
    </row>
    <row r="11" spans="1:14" ht="17.25" customHeight="1">
      <c r="A11" s="393">
        <v>3</v>
      </c>
      <c r="B11" s="410" t="s">
        <v>6</v>
      </c>
      <c r="C11" s="262" t="s">
        <v>224</v>
      </c>
      <c r="D11" s="125"/>
      <c r="E11" s="125"/>
      <c r="F11" s="125">
        <f>E11+D11</f>
        <v>0</v>
      </c>
      <c r="G11" s="125"/>
      <c r="H11" s="125">
        <f>G11+F11</f>
        <v>0</v>
      </c>
      <c r="I11" s="125"/>
      <c r="J11" s="125">
        <f>I11+H11</f>
        <v>0</v>
      </c>
      <c r="K11" s="125"/>
      <c r="L11" s="125">
        <f>K11+J11</f>
        <v>0</v>
      </c>
      <c r="M11" s="125"/>
      <c r="N11" s="125">
        <f>M11+L11</f>
        <v>0</v>
      </c>
    </row>
    <row r="12" spans="1:14" ht="17.25" customHeight="1">
      <c r="A12" s="394">
        <v>4</v>
      </c>
      <c r="B12" s="411" t="s">
        <v>197</v>
      </c>
      <c r="C12" s="239" t="s">
        <v>225</v>
      </c>
      <c r="D12" s="117">
        <v>13353</v>
      </c>
      <c r="E12" s="117"/>
      <c r="F12" s="125">
        <f aca="true" t="shared" si="1" ref="F12:F18">E12+D12</f>
        <v>13353</v>
      </c>
      <c r="G12" s="117"/>
      <c r="H12" s="125">
        <f aca="true" t="shared" si="2" ref="H12:H18">G12+F12</f>
        <v>13353</v>
      </c>
      <c r="I12" s="117"/>
      <c r="J12" s="125">
        <f aca="true" t="shared" si="3" ref="J12:J18">I12+H12</f>
        <v>13353</v>
      </c>
      <c r="K12" s="117">
        <v>-8998</v>
      </c>
      <c r="L12" s="125">
        <f aca="true" t="shared" si="4" ref="L12:L18">K12+J12</f>
        <v>4355</v>
      </c>
      <c r="M12" s="117">
        <v>1914</v>
      </c>
      <c r="N12" s="125">
        <f aca="true" t="shared" si="5" ref="N12:N18">M12+L12</f>
        <v>6269</v>
      </c>
    </row>
    <row r="13" spans="1:14" ht="17.25" customHeight="1">
      <c r="A13" s="394">
        <v>5</v>
      </c>
      <c r="B13" s="411" t="s">
        <v>9</v>
      </c>
      <c r="C13" s="236" t="s">
        <v>226</v>
      </c>
      <c r="D13" s="117">
        <v>3205</v>
      </c>
      <c r="E13" s="117"/>
      <c r="F13" s="125">
        <f t="shared" si="1"/>
        <v>3205</v>
      </c>
      <c r="G13" s="117"/>
      <c r="H13" s="125">
        <f t="shared" si="2"/>
        <v>3205</v>
      </c>
      <c r="I13" s="117"/>
      <c r="J13" s="125">
        <f t="shared" si="3"/>
        <v>3205</v>
      </c>
      <c r="K13" s="117">
        <v>339</v>
      </c>
      <c r="L13" s="125">
        <f t="shared" si="4"/>
        <v>3544</v>
      </c>
      <c r="M13" s="117">
        <v>18</v>
      </c>
      <c r="N13" s="125">
        <f t="shared" si="5"/>
        <v>3562</v>
      </c>
    </row>
    <row r="14" spans="1:14" ht="17.25" customHeight="1">
      <c r="A14" s="394">
        <v>6</v>
      </c>
      <c r="B14" s="411" t="s">
        <v>10</v>
      </c>
      <c r="C14" s="236" t="s">
        <v>7</v>
      </c>
      <c r="D14" s="117">
        <f>2230+8317</f>
        <v>10547</v>
      </c>
      <c r="E14" s="117"/>
      <c r="F14" s="125">
        <f t="shared" si="1"/>
        <v>10547</v>
      </c>
      <c r="G14" s="117"/>
      <c r="H14" s="125">
        <f t="shared" si="2"/>
        <v>10547</v>
      </c>
      <c r="I14" s="117"/>
      <c r="J14" s="125">
        <f t="shared" si="3"/>
        <v>10547</v>
      </c>
      <c r="K14" s="117">
        <v>1436</v>
      </c>
      <c r="L14" s="125">
        <f t="shared" si="4"/>
        <v>11983</v>
      </c>
      <c r="M14" s="117">
        <v>44</v>
      </c>
      <c r="N14" s="125">
        <f t="shared" si="5"/>
        <v>12027</v>
      </c>
    </row>
    <row r="15" spans="1:14" ht="17.25" customHeight="1">
      <c r="A15" s="394">
        <v>7</v>
      </c>
      <c r="B15" s="411" t="s">
        <v>227</v>
      </c>
      <c r="C15" s="239" t="s">
        <v>8</v>
      </c>
      <c r="D15" s="117">
        <v>1827</v>
      </c>
      <c r="E15" s="117"/>
      <c r="F15" s="125">
        <f t="shared" si="1"/>
        <v>1827</v>
      </c>
      <c r="G15" s="117"/>
      <c r="H15" s="125">
        <f t="shared" si="2"/>
        <v>1827</v>
      </c>
      <c r="I15" s="117"/>
      <c r="J15" s="125">
        <f t="shared" si="3"/>
        <v>1827</v>
      </c>
      <c r="K15" s="117"/>
      <c r="L15" s="125">
        <f t="shared" si="4"/>
        <v>1827</v>
      </c>
      <c r="M15" s="117">
        <v>742</v>
      </c>
      <c r="N15" s="125">
        <f t="shared" si="5"/>
        <v>2569</v>
      </c>
    </row>
    <row r="16" spans="1:14" ht="17.25" customHeight="1">
      <c r="A16" s="394">
        <v>8</v>
      </c>
      <c r="B16" s="411" t="s">
        <v>228</v>
      </c>
      <c r="C16" s="236" t="s">
        <v>229</v>
      </c>
      <c r="D16" s="117">
        <v>6849</v>
      </c>
      <c r="E16" s="117"/>
      <c r="F16" s="125">
        <f t="shared" si="1"/>
        <v>6849</v>
      </c>
      <c r="G16" s="117"/>
      <c r="H16" s="125">
        <f t="shared" si="2"/>
        <v>6849</v>
      </c>
      <c r="I16" s="117"/>
      <c r="J16" s="125">
        <f t="shared" si="3"/>
        <v>6849</v>
      </c>
      <c r="K16" s="117"/>
      <c r="L16" s="125">
        <f t="shared" si="4"/>
        <v>6849</v>
      </c>
      <c r="M16" s="117">
        <f>23+197-893</f>
        <v>-673</v>
      </c>
      <c r="N16" s="125">
        <f t="shared" si="5"/>
        <v>6176</v>
      </c>
    </row>
    <row r="17" spans="1:14" ht="17.25" customHeight="1">
      <c r="A17" s="394">
        <v>10</v>
      </c>
      <c r="B17" s="411" t="s">
        <v>230</v>
      </c>
      <c r="C17" s="236" t="s">
        <v>193</v>
      </c>
      <c r="D17" s="117">
        <v>1000</v>
      </c>
      <c r="E17" s="117"/>
      <c r="F17" s="125">
        <f t="shared" si="1"/>
        <v>1000</v>
      </c>
      <c r="G17" s="117"/>
      <c r="H17" s="125">
        <f t="shared" si="2"/>
        <v>1000</v>
      </c>
      <c r="I17" s="117"/>
      <c r="J17" s="125">
        <f t="shared" si="3"/>
        <v>1000</v>
      </c>
      <c r="K17" s="117">
        <v>801</v>
      </c>
      <c r="L17" s="125">
        <f t="shared" si="4"/>
        <v>1801</v>
      </c>
      <c r="M17" s="117">
        <f>60+124</f>
        <v>184</v>
      </c>
      <c r="N17" s="125">
        <f t="shared" si="5"/>
        <v>1985</v>
      </c>
    </row>
    <row r="18" spans="1:16" ht="17.25" customHeight="1">
      <c r="A18" s="395">
        <v>11</v>
      </c>
      <c r="B18" s="412" t="s">
        <v>231</v>
      </c>
      <c r="C18" s="237" t="s">
        <v>232</v>
      </c>
      <c r="D18" s="247">
        <v>1237</v>
      </c>
      <c r="E18" s="247"/>
      <c r="F18" s="125">
        <f t="shared" si="1"/>
        <v>1237</v>
      </c>
      <c r="G18" s="247"/>
      <c r="H18" s="125">
        <f t="shared" si="2"/>
        <v>1237</v>
      </c>
      <c r="I18" s="247"/>
      <c r="J18" s="125">
        <f t="shared" si="3"/>
        <v>1237</v>
      </c>
      <c r="K18" s="247">
        <v>2694</v>
      </c>
      <c r="L18" s="125">
        <f t="shared" si="4"/>
        <v>3931</v>
      </c>
      <c r="M18" s="247">
        <v>101</v>
      </c>
      <c r="N18" s="125">
        <f t="shared" si="5"/>
        <v>4032</v>
      </c>
      <c r="P18" s="108" t="s">
        <v>523</v>
      </c>
    </row>
    <row r="19" spans="1:14" ht="17.25" customHeight="1">
      <c r="A19" s="394">
        <v>18</v>
      </c>
      <c r="B19" s="374" t="s">
        <v>11</v>
      </c>
      <c r="C19" s="240" t="s">
        <v>192</v>
      </c>
      <c r="D19" s="120">
        <f aca="true" t="shared" si="6" ref="D19:J19">D20+D24+D25+D30+D31</f>
        <v>81524</v>
      </c>
      <c r="E19" s="120">
        <f t="shared" si="6"/>
        <v>-27674</v>
      </c>
      <c r="F19" s="120">
        <f t="shared" si="6"/>
        <v>53850</v>
      </c>
      <c r="G19" s="120">
        <f t="shared" si="6"/>
        <v>0</v>
      </c>
      <c r="H19" s="120">
        <f t="shared" si="6"/>
        <v>53850</v>
      </c>
      <c r="I19" s="120">
        <f t="shared" si="6"/>
        <v>0</v>
      </c>
      <c r="J19" s="120">
        <f t="shared" si="6"/>
        <v>53850</v>
      </c>
      <c r="K19" s="120">
        <f>K20+K24+K25+K30+K31</f>
        <v>16662</v>
      </c>
      <c r="L19" s="120">
        <f>L20+L24+L25+L30+L31</f>
        <v>70512</v>
      </c>
      <c r="M19" s="120">
        <f>M20+M24+M25+M30+M31</f>
        <v>0</v>
      </c>
      <c r="N19" s="120">
        <f>N20+N24+N25+N30+N31</f>
        <v>70512</v>
      </c>
    </row>
    <row r="20" spans="1:14" ht="17.25" customHeight="1">
      <c r="A20" s="393">
        <v>20</v>
      </c>
      <c r="B20" s="410" t="s">
        <v>12</v>
      </c>
      <c r="C20" s="241" t="s">
        <v>15</v>
      </c>
      <c r="D20" s="125">
        <f aca="true" t="shared" si="7" ref="D20:J20">D21+D22+D23</f>
        <v>73174</v>
      </c>
      <c r="E20" s="125">
        <f t="shared" si="7"/>
        <v>-27674</v>
      </c>
      <c r="F20" s="125">
        <f t="shared" si="7"/>
        <v>45500</v>
      </c>
      <c r="G20" s="125">
        <f t="shared" si="7"/>
        <v>0</v>
      </c>
      <c r="H20" s="125">
        <f t="shared" si="7"/>
        <v>45500</v>
      </c>
      <c r="I20" s="125">
        <f t="shared" si="7"/>
        <v>0</v>
      </c>
      <c r="J20" s="125">
        <f t="shared" si="7"/>
        <v>45500</v>
      </c>
      <c r="K20" s="125">
        <f>K21+K22+K23</f>
        <v>15171</v>
      </c>
      <c r="L20" s="125">
        <f>L21+L22+L23</f>
        <v>60671</v>
      </c>
      <c r="M20" s="125">
        <f>M21+M22+M23</f>
        <v>0</v>
      </c>
      <c r="N20" s="125">
        <f>N21+N22+N23</f>
        <v>60671</v>
      </c>
    </row>
    <row r="21" spans="1:14" ht="17.25" customHeight="1">
      <c r="A21" s="394">
        <v>22</v>
      </c>
      <c r="B21" s="411" t="s">
        <v>233</v>
      </c>
      <c r="C21" s="236" t="s">
        <v>16</v>
      </c>
      <c r="D21" s="117">
        <v>8000</v>
      </c>
      <c r="E21" s="117"/>
      <c r="F21" s="117">
        <f>D21+E21</f>
        <v>8000</v>
      </c>
      <c r="G21" s="117"/>
      <c r="H21" s="117">
        <f>F21+G21</f>
        <v>8000</v>
      </c>
      <c r="I21" s="117"/>
      <c r="J21" s="117">
        <f>H21+I21</f>
        <v>8000</v>
      </c>
      <c r="K21" s="117"/>
      <c r="L21" s="117">
        <f>J21+K21</f>
        <v>8000</v>
      </c>
      <c r="M21" s="117"/>
      <c r="N21" s="117">
        <f>L21+M21</f>
        <v>8000</v>
      </c>
    </row>
    <row r="22" spans="1:14" ht="17.25" customHeight="1">
      <c r="A22" s="394">
        <v>23</v>
      </c>
      <c r="B22" s="411" t="s">
        <v>234</v>
      </c>
      <c r="C22" s="236" t="s">
        <v>17</v>
      </c>
      <c r="D22" s="117">
        <v>62674</v>
      </c>
      <c r="E22" s="117">
        <v>-27674</v>
      </c>
      <c r="F22" s="117">
        <f>D22+E22</f>
        <v>35000</v>
      </c>
      <c r="G22" s="117"/>
      <c r="H22" s="117">
        <f>F22+G22</f>
        <v>35000</v>
      </c>
      <c r="I22" s="117"/>
      <c r="J22" s="117">
        <f>H22+I22</f>
        <v>35000</v>
      </c>
      <c r="K22" s="117">
        <v>14421</v>
      </c>
      <c r="L22" s="117">
        <f>J22+K22</f>
        <v>49421</v>
      </c>
      <c r="M22" s="117"/>
      <c r="N22" s="117">
        <f>L22+M22</f>
        <v>49421</v>
      </c>
    </row>
    <row r="23" spans="1:14" ht="17.25" customHeight="1">
      <c r="A23" s="394">
        <v>24</v>
      </c>
      <c r="B23" s="411" t="s">
        <v>235</v>
      </c>
      <c r="C23" s="236" t="s">
        <v>18</v>
      </c>
      <c r="D23" s="117">
        <v>2500</v>
      </c>
      <c r="E23" s="117"/>
      <c r="F23" s="117">
        <f>D23+E23</f>
        <v>2500</v>
      </c>
      <c r="G23" s="117"/>
      <c r="H23" s="117">
        <f>F23+G23</f>
        <v>2500</v>
      </c>
      <c r="I23" s="117"/>
      <c r="J23" s="117">
        <f>H23+I23</f>
        <v>2500</v>
      </c>
      <c r="K23" s="117">
        <v>750</v>
      </c>
      <c r="L23" s="117">
        <f>J23+K23</f>
        <v>3250</v>
      </c>
      <c r="M23" s="117"/>
      <c r="N23" s="117">
        <f>L23+M23</f>
        <v>3250</v>
      </c>
    </row>
    <row r="24" spans="1:14" ht="17.25" customHeight="1">
      <c r="A24" s="394">
        <v>25</v>
      </c>
      <c r="B24" s="411" t="s">
        <v>14</v>
      </c>
      <c r="C24" s="236" t="s">
        <v>13</v>
      </c>
      <c r="D24" s="117">
        <v>0</v>
      </c>
      <c r="E24" s="117">
        <v>0</v>
      </c>
      <c r="F24" s="117">
        <f>D24+E24</f>
        <v>0</v>
      </c>
      <c r="G24" s="117">
        <v>0</v>
      </c>
      <c r="H24" s="117">
        <f>F24+G24</f>
        <v>0</v>
      </c>
      <c r="I24" s="117">
        <v>0</v>
      </c>
      <c r="J24" s="117">
        <f>H24+I24</f>
        <v>0</v>
      </c>
      <c r="K24" s="117">
        <v>0</v>
      </c>
      <c r="L24" s="117">
        <f>J24+K24</f>
        <v>0</v>
      </c>
      <c r="M24" s="117">
        <v>0</v>
      </c>
      <c r="N24" s="117">
        <f>L24+M24</f>
        <v>0</v>
      </c>
    </row>
    <row r="25" spans="1:14" ht="17.25" customHeight="1">
      <c r="A25" s="394">
        <v>26</v>
      </c>
      <c r="B25" s="411" t="s">
        <v>19</v>
      </c>
      <c r="C25" s="236" t="s">
        <v>20</v>
      </c>
      <c r="D25" s="117">
        <f aca="true" t="shared" si="8" ref="D25:J25">D26+D27+D29</f>
        <v>7700</v>
      </c>
      <c r="E25" s="117">
        <f t="shared" si="8"/>
        <v>0</v>
      </c>
      <c r="F25" s="117">
        <f t="shared" si="8"/>
        <v>7700</v>
      </c>
      <c r="G25" s="117">
        <f t="shared" si="8"/>
        <v>0</v>
      </c>
      <c r="H25" s="117">
        <f t="shared" si="8"/>
        <v>7700</v>
      </c>
      <c r="I25" s="117">
        <f t="shared" si="8"/>
        <v>0</v>
      </c>
      <c r="J25" s="117">
        <f t="shared" si="8"/>
        <v>7700</v>
      </c>
      <c r="K25" s="117">
        <f>K26+K27+K29</f>
        <v>1681</v>
      </c>
      <c r="L25" s="117">
        <f>L26+L27+L29</f>
        <v>9381</v>
      </c>
      <c r="M25" s="117">
        <f>M26+M27+M29</f>
        <v>0</v>
      </c>
      <c r="N25" s="117">
        <f>N26+N27+N29</f>
        <v>9381</v>
      </c>
    </row>
    <row r="26" spans="1:14" ht="17.25" customHeight="1">
      <c r="A26" s="394">
        <v>29</v>
      </c>
      <c r="B26" s="411" t="s">
        <v>21</v>
      </c>
      <c r="C26" s="236" t="s">
        <v>24</v>
      </c>
      <c r="D26" s="117">
        <v>4000</v>
      </c>
      <c r="E26" s="117"/>
      <c r="F26" s="117">
        <f aca="true" t="shared" si="9" ref="F26:F31">D26+E26</f>
        <v>4000</v>
      </c>
      <c r="G26" s="117"/>
      <c r="H26" s="117">
        <f aca="true" t="shared" si="10" ref="H26:H31">F26+G26</f>
        <v>4000</v>
      </c>
      <c r="I26" s="117"/>
      <c r="J26" s="117">
        <f aca="true" t="shared" si="11" ref="J26:J31">H26+I26</f>
        <v>4000</v>
      </c>
      <c r="K26" s="117"/>
      <c r="L26" s="117">
        <f aca="true" t="shared" si="12" ref="L26:L31">J26+K26</f>
        <v>4000</v>
      </c>
      <c r="M26" s="117"/>
      <c r="N26" s="117">
        <f aca="true" t="shared" si="13" ref="N26:N31">L26+M26</f>
        <v>4000</v>
      </c>
    </row>
    <row r="27" spans="1:14" ht="17.25" customHeight="1">
      <c r="A27" s="394">
        <v>30</v>
      </c>
      <c r="B27" s="411" t="s">
        <v>22</v>
      </c>
      <c r="C27" s="236" t="s">
        <v>26</v>
      </c>
      <c r="D27" s="117">
        <v>100</v>
      </c>
      <c r="E27" s="117"/>
      <c r="F27" s="117">
        <f t="shared" si="9"/>
        <v>100</v>
      </c>
      <c r="G27" s="117"/>
      <c r="H27" s="117">
        <f t="shared" si="10"/>
        <v>100</v>
      </c>
      <c r="I27" s="117"/>
      <c r="J27" s="117">
        <f t="shared" si="11"/>
        <v>100</v>
      </c>
      <c r="K27" s="117">
        <v>918</v>
      </c>
      <c r="L27" s="117">
        <f t="shared" si="12"/>
        <v>1018</v>
      </c>
      <c r="M27" s="117"/>
      <c r="N27" s="117">
        <f t="shared" si="13"/>
        <v>1018</v>
      </c>
    </row>
    <row r="28" spans="1:14" ht="17.25" customHeight="1" hidden="1">
      <c r="A28" s="394">
        <v>31</v>
      </c>
      <c r="B28" s="411" t="s">
        <v>25</v>
      </c>
      <c r="C28" s="236" t="s">
        <v>27</v>
      </c>
      <c r="D28" s="117"/>
      <c r="E28" s="117"/>
      <c r="F28" s="117">
        <f t="shared" si="9"/>
        <v>0</v>
      </c>
      <c r="G28" s="117"/>
      <c r="H28" s="117">
        <f t="shared" si="10"/>
        <v>0</v>
      </c>
      <c r="I28" s="117"/>
      <c r="J28" s="117">
        <f t="shared" si="11"/>
        <v>0</v>
      </c>
      <c r="K28" s="117"/>
      <c r="L28" s="117">
        <f t="shared" si="12"/>
        <v>0</v>
      </c>
      <c r="M28" s="117"/>
      <c r="N28" s="117">
        <f t="shared" si="13"/>
        <v>0</v>
      </c>
    </row>
    <row r="29" spans="1:14" ht="17.25" customHeight="1">
      <c r="A29" s="394">
        <v>31</v>
      </c>
      <c r="B29" s="411" t="s">
        <v>23</v>
      </c>
      <c r="C29" s="236" t="s">
        <v>132</v>
      </c>
      <c r="D29" s="117">
        <v>3600</v>
      </c>
      <c r="E29" s="117"/>
      <c r="F29" s="117">
        <f t="shared" si="9"/>
        <v>3600</v>
      </c>
      <c r="G29" s="117"/>
      <c r="H29" s="117">
        <f t="shared" si="10"/>
        <v>3600</v>
      </c>
      <c r="I29" s="117"/>
      <c r="J29" s="117">
        <f t="shared" si="11"/>
        <v>3600</v>
      </c>
      <c r="K29" s="117">
        <v>763</v>
      </c>
      <c r="L29" s="117">
        <f t="shared" si="12"/>
        <v>4363</v>
      </c>
      <c r="M29" s="117"/>
      <c r="N29" s="117">
        <f t="shared" si="13"/>
        <v>4363</v>
      </c>
    </row>
    <row r="30" spans="1:14" ht="17.25" customHeight="1">
      <c r="A30" s="394">
        <v>32</v>
      </c>
      <c r="B30" s="411" t="s">
        <v>28</v>
      </c>
      <c r="C30" s="236" t="s">
        <v>236</v>
      </c>
      <c r="D30" s="117">
        <v>550</v>
      </c>
      <c r="E30" s="117"/>
      <c r="F30" s="117">
        <f t="shared" si="9"/>
        <v>550</v>
      </c>
      <c r="G30" s="117"/>
      <c r="H30" s="117">
        <f t="shared" si="10"/>
        <v>550</v>
      </c>
      <c r="I30" s="117"/>
      <c r="J30" s="117">
        <f t="shared" si="11"/>
        <v>550</v>
      </c>
      <c r="K30" s="117">
        <v>-190</v>
      </c>
      <c r="L30" s="117">
        <f t="shared" si="12"/>
        <v>360</v>
      </c>
      <c r="M30" s="117"/>
      <c r="N30" s="117">
        <f t="shared" si="13"/>
        <v>360</v>
      </c>
    </row>
    <row r="31" spans="1:16" ht="17.25" customHeight="1">
      <c r="A31" s="394">
        <v>33</v>
      </c>
      <c r="B31" s="411" t="s">
        <v>237</v>
      </c>
      <c r="C31" s="236" t="s">
        <v>278</v>
      </c>
      <c r="D31" s="117">
        <v>100</v>
      </c>
      <c r="E31" s="117"/>
      <c r="F31" s="117">
        <f t="shared" si="9"/>
        <v>100</v>
      </c>
      <c r="G31" s="117"/>
      <c r="H31" s="117">
        <f t="shared" si="10"/>
        <v>100</v>
      </c>
      <c r="I31" s="117"/>
      <c r="J31" s="117">
        <f t="shared" si="11"/>
        <v>100</v>
      </c>
      <c r="K31" s="117"/>
      <c r="L31" s="117">
        <f t="shared" si="12"/>
        <v>100</v>
      </c>
      <c r="M31" s="117"/>
      <c r="N31" s="117">
        <f t="shared" si="13"/>
        <v>100</v>
      </c>
      <c r="P31" s="108" t="s">
        <v>396</v>
      </c>
    </row>
    <row r="32" spans="1:14" s="115" customFormat="1" ht="17.25" customHeight="1">
      <c r="A32" s="396">
        <v>35</v>
      </c>
      <c r="B32" s="374" t="s">
        <v>39</v>
      </c>
      <c r="C32" s="349" t="s">
        <v>279</v>
      </c>
      <c r="D32" s="120">
        <f aca="true" t="shared" si="14" ref="D32:J32">D33+D38+D42+D43+D44+D45+D46</f>
        <v>104078</v>
      </c>
      <c r="E32" s="120">
        <f t="shared" si="14"/>
        <v>32128</v>
      </c>
      <c r="F32" s="120">
        <f t="shared" si="14"/>
        <v>136206</v>
      </c>
      <c r="G32" s="120">
        <f t="shared" si="14"/>
        <v>3934</v>
      </c>
      <c r="H32" s="120">
        <f t="shared" si="14"/>
        <v>140140</v>
      </c>
      <c r="I32" s="120">
        <f t="shared" si="14"/>
        <v>1029</v>
      </c>
      <c r="J32" s="120">
        <f t="shared" si="14"/>
        <v>141169</v>
      </c>
      <c r="K32" s="120">
        <f>K33+K38+K42+K43+K44+K45+K46</f>
        <v>20978</v>
      </c>
      <c r="L32" s="120">
        <f>L33+L38+L42+L43+L44+L45+L46</f>
        <v>162147</v>
      </c>
      <c r="M32" s="120">
        <f>M33+M38+M42+M43+M44+M45+M46</f>
        <v>11515</v>
      </c>
      <c r="N32" s="120">
        <f>N33+N38+N42+N43+N44+N45+N46</f>
        <v>173662</v>
      </c>
    </row>
    <row r="33" spans="1:14" ht="30" customHeight="1">
      <c r="A33" s="393">
        <v>36</v>
      </c>
      <c r="B33" s="410" t="s">
        <v>182</v>
      </c>
      <c r="C33" s="350" t="s">
        <v>280</v>
      </c>
      <c r="D33" s="117">
        <f aca="true" t="shared" si="15" ref="D33:J33">D34+D35+D36+D37</f>
        <v>84112</v>
      </c>
      <c r="E33" s="117">
        <f t="shared" si="15"/>
        <v>28956</v>
      </c>
      <c r="F33" s="117">
        <f t="shared" si="15"/>
        <v>113068</v>
      </c>
      <c r="G33" s="117">
        <f t="shared" si="15"/>
        <v>0</v>
      </c>
      <c r="H33" s="117">
        <f t="shared" si="15"/>
        <v>113068</v>
      </c>
      <c r="I33" s="117">
        <f t="shared" si="15"/>
        <v>-2696</v>
      </c>
      <c r="J33" s="117">
        <f t="shared" si="15"/>
        <v>110372</v>
      </c>
      <c r="K33" s="117">
        <f>K34+K35+K36+K37</f>
        <v>564</v>
      </c>
      <c r="L33" s="117">
        <f>L34+L35+L36+L37</f>
        <v>110936</v>
      </c>
      <c r="M33" s="117">
        <f>M34+M35+M36+M37</f>
        <v>206</v>
      </c>
      <c r="N33" s="117">
        <f>N34+N35+N36+N37</f>
        <v>111142</v>
      </c>
    </row>
    <row r="34" spans="1:14" ht="17.25" customHeight="1">
      <c r="A34" s="394">
        <v>37</v>
      </c>
      <c r="B34" s="411" t="s">
        <v>281</v>
      </c>
      <c r="C34" s="237" t="s">
        <v>282</v>
      </c>
      <c r="D34" s="117">
        <v>38544</v>
      </c>
      <c r="E34" s="117">
        <v>1282</v>
      </c>
      <c r="F34" s="117">
        <f>D34+E34</f>
        <v>39826</v>
      </c>
      <c r="G34" s="117"/>
      <c r="H34" s="117">
        <f>F34+G34</f>
        <v>39826</v>
      </c>
      <c r="I34" s="117"/>
      <c r="J34" s="117">
        <f>H34+I34</f>
        <v>39826</v>
      </c>
      <c r="K34" s="117"/>
      <c r="L34" s="117">
        <f>J34+K34</f>
        <v>39826</v>
      </c>
      <c r="M34" s="117"/>
      <c r="N34" s="117">
        <f>L34+M34</f>
        <v>39826</v>
      </c>
    </row>
    <row r="35" spans="1:14" ht="29.25" customHeight="1">
      <c r="A35" s="393">
        <v>38</v>
      </c>
      <c r="B35" s="411" t="s">
        <v>283</v>
      </c>
      <c r="C35" s="346" t="s">
        <v>284</v>
      </c>
      <c r="D35" s="117">
        <v>9690</v>
      </c>
      <c r="E35" s="117">
        <v>27674</v>
      </c>
      <c r="F35" s="117">
        <f>D35+E35</f>
        <v>37364</v>
      </c>
      <c r="G35" s="117"/>
      <c r="H35" s="117">
        <f>F35+G35</f>
        <v>37364</v>
      </c>
      <c r="I35" s="117">
        <v>-2696</v>
      </c>
      <c r="J35" s="117">
        <f>H35+I35</f>
        <v>34668</v>
      </c>
      <c r="K35" s="117">
        <v>-2186</v>
      </c>
      <c r="L35" s="117">
        <f>J35+K35</f>
        <v>32482</v>
      </c>
      <c r="M35" s="117"/>
      <c r="N35" s="117">
        <f>L35+M35</f>
        <v>32482</v>
      </c>
    </row>
    <row r="36" spans="1:17" ht="29.25" customHeight="1">
      <c r="A36" s="397"/>
      <c r="B36" s="412" t="s">
        <v>427</v>
      </c>
      <c r="C36" s="351" t="s">
        <v>501</v>
      </c>
      <c r="D36" s="117">
        <v>33170</v>
      </c>
      <c r="E36" s="117"/>
      <c r="F36" s="117">
        <f>D36+E36</f>
        <v>33170</v>
      </c>
      <c r="G36" s="117"/>
      <c r="H36" s="117">
        <f>F36+G36</f>
        <v>33170</v>
      </c>
      <c r="I36" s="117"/>
      <c r="J36" s="117">
        <f>H36+I36</f>
        <v>33170</v>
      </c>
      <c r="K36" s="117">
        <v>2750</v>
      </c>
      <c r="L36" s="117">
        <f>J36+K36</f>
        <v>35920</v>
      </c>
      <c r="M36" s="117">
        <v>206</v>
      </c>
      <c r="N36" s="117">
        <f>L36+M36</f>
        <v>36126</v>
      </c>
      <c r="Q36" s="636">
        <f>N32+N38</f>
        <v>187858</v>
      </c>
    </row>
    <row r="37" spans="1:14" ht="29.25" customHeight="1">
      <c r="A37" s="397"/>
      <c r="B37" s="412" t="s">
        <v>428</v>
      </c>
      <c r="C37" s="351" t="s">
        <v>429</v>
      </c>
      <c r="D37" s="117">
        <v>2708</v>
      </c>
      <c r="E37" s="117"/>
      <c r="F37" s="117">
        <f>D37+E37</f>
        <v>2708</v>
      </c>
      <c r="G37" s="117"/>
      <c r="H37" s="117">
        <f>F37+G37</f>
        <v>2708</v>
      </c>
      <c r="I37" s="117"/>
      <c r="J37" s="117">
        <f>H37+I37</f>
        <v>2708</v>
      </c>
      <c r="K37" s="117"/>
      <c r="L37" s="117">
        <f>J37+K37</f>
        <v>2708</v>
      </c>
      <c r="M37" s="117"/>
      <c r="N37" s="117">
        <f>L37+M37</f>
        <v>2708</v>
      </c>
    </row>
    <row r="38" spans="1:14" ht="17.25" customHeight="1">
      <c r="A38" s="395">
        <v>39</v>
      </c>
      <c r="B38" s="412" t="s">
        <v>247</v>
      </c>
      <c r="C38" s="237" t="s">
        <v>285</v>
      </c>
      <c r="D38" s="117">
        <f>D39+D40</f>
        <v>5058</v>
      </c>
      <c r="E38" s="117">
        <f>E39+E40</f>
        <v>1035</v>
      </c>
      <c r="F38" s="117">
        <f aca="true" t="shared" si="16" ref="F38:L38">F39+F40+F41</f>
        <v>6093</v>
      </c>
      <c r="G38" s="117">
        <f t="shared" si="16"/>
        <v>3935</v>
      </c>
      <c r="H38" s="117">
        <f t="shared" si="16"/>
        <v>10028</v>
      </c>
      <c r="I38" s="117">
        <f t="shared" si="16"/>
        <v>3725</v>
      </c>
      <c r="J38" s="117">
        <f t="shared" si="16"/>
        <v>13753</v>
      </c>
      <c r="K38" s="117">
        <f t="shared" si="16"/>
        <v>2449</v>
      </c>
      <c r="L38" s="117">
        <f t="shared" si="16"/>
        <v>16202</v>
      </c>
      <c r="M38" s="117">
        <f>M39+M40+M41</f>
        <v>-2006</v>
      </c>
      <c r="N38" s="117">
        <f>N39+N40+N41</f>
        <v>14196</v>
      </c>
    </row>
    <row r="39" spans="1:14" ht="29.25" customHeight="1">
      <c r="A39" s="395">
        <v>40</v>
      </c>
      <c r="B39" s="412" t="s">
        <v>286</v>
      </c>
      <c r="C39" s="351" t="s">
        <v>287</v>
      </c>
      <c r="D39" s="117">
        <v>5058</v>
      </c>
      <c r="E39" s="117">
        <v>1035</v>
      </c>
      <c r="F39" s="117">
        <f aca="true" t="shared" si="17" ref="F39:F46">D39+E39</f>
        <v>6093</v>
      </c>
      <c r="G39" s="117">
        <f>-1035+368</f>
        <v>-667</v>
      </c>
      <c r="H39" s="117">
        <f aca="true" t="shared" si="18" ref="H39:H46">F39+G39</f>
        <v>5426</v>
      </c>
      <c r="I39" s="117"/>
      <c r="J39" s="117">
        <f aca="true" t="shared" si="19" ref="J39:J46">H39+I39</f>
        <v>5426</v>
      </c>
      <c r="K39" s="117"/>
      <c r="L39" s="117">
        <f aca="true" t="shared" si="20" ref="L39:L46">J39+K39</f>
        <v>5426</v>
      </c>
      <c r="M39" s="117">
        <v>232</v>
      </c>
      <c r="N39" s="117">
        <f aca="true" t="shared" si="21" ref="N39:N46">L39+M39</f>
        <v>5658</v>
      </c>
    </row>
    <row r="40" spans="1:14" ht="17.25" customHeight="1">
      <c r="A40" s="394">
        <v>41</v>
      </c>
      <c r="B40" s="411" t="s">
        <v>288</v>
      </c>
      <c r="C40" s="1" t="s">
        <v>289</v>
      </c>
      <c r="D40" s="117"/>
      <c r="E40" s="117"/>
      <c r="F40" s="117">
        <f t="shared" si="17"/>
        <v>0</v>
      </c>
      <c r="G40" s="117">
        <v>3218</v>
      </c>
      <c r="H40" s="117">
        <f t="shared" si="18"/>
        <v>3218</v>
      </c>
      <c r="I40" s="117">
        <v>1934</v>
      </c>
      <c r="J40" s="117">
        <f t="shared" si="19"/>
        <v>5152</v>
      </c>
      <c r="K40" s="117">
        <v>822</v>
      </c>
      <c r="L40" s="117">
        <f t="shared" si="20"/>
        <v>5974</v>
      </c>
      <c r="M40" s="117">
        <v>1</v>
      </c>
      <c r="N40" s="117">
        <f t="shared" si="21"/>
        <v>5975</v>
      </c>
    </row>
    <row r="41" spans="1:14" ht="17.25" customHeight="1">
      <c r="A41" s="393"/>
      <c r="B41" s="410" t="s">
        <v>515</v>
      </c>
      <c r="C41" s="241" t="s">
        <v>513</v>
      </c>
      <c r="D41" s="117"/>
      <c r="E41" s="117"/>
      <c r="F41" s="117">
        <f t="shared" si="17"/>
        <v>0</v>
      </c>
      <c r="G41" s="117">
        <f>1035+349</f>
        <v>1384</v>
      </c>
      <c r="H41" s="117">
        <f t="shared" si="18"/>
        <v>1384</v>
      </c>
      <c r="I41" s="117">
        <v>1791</v>
      </c>
      <c r="J41" s="117">
        <f t="shared" si="19"/>
        <v>3175</v>
      </c>
      <c r="K41" s="117">
        <f>664+963</f>
        <v>1627</v>
      </c>
      <c r="L41" s="117">
        <f t="shared" si="20"/>
        <v>4802</v>
      </c>
      <c r="M41" s="117">
        <v>-2239</v>
      </c>
      <c r="N41" s="117">
        <f t="shared" si="21"/>
        <v>2563</v>
      </c>
    </row>
    <row r="42" spans="1:14" ht="17.25" customHeight="1">
      <c r="A42" s="393">
        <v>42</v>
      </c>
      <c r="B42" s="410" t="s">
        <v>248</v>
      </c>
      <c r="C42" s="241" t="s">
        <v>290</v>
      </c>
      <c r="D42" s="117"/>
      <c r="E42" s="117"/>
      <c r="F42" s="117">
        <f t="shared" si="17"/>
        <v>0</v>
      </c>
      <c r="G42" s="117"/>
      <c r="H42" s="117">
        <f t="shared" si="18"/>
        <v>0</v>
      </c>
      <c r="I42" s="117"/>
      <c r="J42" s="117">
        <f t="shared" si="19"/>
        <v>0</v>
      </c>
      <c r="K42" s="117"/>
      <c r="L42" s="117">
        <f t="shared" si="20"/>
        <v>0</v>
      </c>
      <c r="M42" s="117"/>
      <c r="N42" s="117">
        <f t="shared" si="21"/>
        <v>0</v>
      </c>
    </row>
    <row r="43" spans="1:14" ht="17.25" customHeight="1">
      <c r="A43" s="394">
        <v>43</v>
      </c>
      <c r="B43" s="411" t="s">
        <v>249</v>
      </c>
      <c r="C43" s="236" t="s">
        <v>291</v>
      </c>
      <c r="D43" s="117">
        <v>14908</v>
      </c>
      <c r="E43" s="117">
        <v>2137</v>
      </c>
      <c r="F43" s="117">
        <f t="shared" si="17"/>
        <v>17045</v>
      </c>
      <c r="G43" s="117">
        <v>-1</v>
      </c>
      <c r="H43" s="117">
        <f t="shared" si="18"/>
        <v>17044</v>
      </c>
      <c r="I43" s="117"/>
      <c r="J43" s="117">
        <f t="shared" si="19"/>
        <v>17044</v>
      </c>
      <c r="K43" s="117">
        <v>17965</v>
      </c>
      <c r="L43" s="117">
        <f t="shared" si="20"/>
        <v>35009</v>
      </c>
      <c r="M43" s="117">
        <v>13315</v>
      </c>
      <c r="N43" s="117">
        <f t="shared" si="21"/>
        <v>48324</v>
      </c>
    </row>
    <row r="44" spans="1:14" ht="17.25" customHeight="1">
      <c r="A44" s="393">
        <v>44</v>
      </c>
      <c r="B44" s="411" t="s">
        <v>251</v>
      </c>
      <c r="C44" s="236" t="s">
        <v>245</v>
      </c>
      <c r="D44" s="117"/>
      <c r="E44" s="117"/>
      <c r="F44" s="117">
        <f t="shared" si="17"/>
        <v>0</v>
      </c>
      <c r="G44" s="117"/>
      <c r="H44" s="117">
        <f t="shared" si="18"/>
        <v>0</v>
      </c>
      <c r="I44" s="117"/>
      <c r="J44" s="117">
        <f t="shared" si="19"/>
        <v>0</v>
      </c>
      <c r="K44" s="117"/>
      <c r="L44" s="117">
        <f t="shared" si="20"/>
        <v>0</v>
      </c>
      <c r="M44" s="117"/>
      <c r="N44" s="117">
        <f t="shared" si="21"/>
        <v>0</v>
      </c>
    </row>
    <row r="45" spans="1:14" ht="17.25" customHeight="1">
      <c r="A45" s="394">
        <v>45</v>
      </c>
      <c r="B45" s="411" t="s">
        <v>292</v>
      </c>
      <c r="C45" s="236" t="s">
        <v>183</v>
      </c>
      <c r="D45" s="117"/>
      <c r="E45" s="117"/>
      <c r="F45" s="117">
        <f t="shared" si="17"/>
        <v>0</v>
      </c>
      <c r="G45" s="117"/>
      <c r="H45" s="117">
        <f t="shared" si="18"/>
        <v>0</v>
      </c>
      <c r="I45" s="117"/>
      <c r="J45" s="117">
        <f t="shared" si="19"/>
        <v>0</v>
      </c>
      <c r="K45" s="117"/>
      <c r="L45" s="117">
        <f t="shared" si="20"/>
        <v>0</v>
      </c>
      <c r="M45" s="117"/>
      <c r="N45" s="117">
        <f t="shared" si="21"/>
        <v>0</v>
      </c>
    </row>
    <row r="46" spans="1:14" s="193" customFormat="1" ht="17.25" customHeight="1">
      <c r="A46" s="393">
        <v>46</v>
      </c>
      <c r="B46" s="411" t="s">
        <v>293</v>
      </c>
      <c r="C46" s="236" t="s">
        <v>294</v>
      </c>
      <c r="D46" s="117"/>
      <c r="E46" s="117"/>
      <c r="F46" s="117">
        <f t="shared" si="17"/>
        <v>0</v>
      </c>
      <c r="G46" s="117"/>
      <c r="H46" s="117">
        <f t="shared" si="18"/>
        <v>0</v>
      </c>
      <c r="I46" s="117"/>
      <c r="J46" s="117">
        <f t="shared" si="19"/>
        <v>0</v>
      </c>
      <c r="K46" s="117"/>
      <c r="L46" s="117">
        <f t="shared" si="20"/>
        <v>0</v>
      </c>
      <c r="M46" s="117"/>
      <c r="N46" s="117">
        <f t="shared" si="21"/>
        <v>0</v>
      </c>
    </row>
    <row r="47" spans="1:14" s="106" customFormat="1" ht="17.25" customHeight="1">
      <c r="A47" s="396">
        <v>47</v>
      </c>
      <c r="B47" s="413" t="s">
        <v>40</v>
      </c>
      <c r="C47" s="245" t="s">
        <v>295</v>
      </c>
      <c r="D47" s="120">
        <f aca="true" t="shared" si="22" ref="D47:J47">D48+D49</f>
        <v>0</v>
      </c>
      <c r="E47" s="120">
        <f t="shared" si="22"/>
        <v>0</v>
      </c>
      <c r="F47" s="120">
        <f t="shared" si="22"/>
        <v>0</v>
      </c>
      <c r="G47" s="120">
        <f t="shared" si="22"/>
        <v>0</v>
      </c>
      <c r="H47" s="120">
        <f t="shared" si="22"/>
        <v>0</v>
      </c>
      <c r="I47" s="120">
        <f t="shared" si="22"/>
        <v>0</v>
      </c>
      <c r="J47" s="120">
        <f t="shared" si="22"/>
        <v>0</v>
      </c>
      <c r="K47" s="120">
        <f>K48+K49</f>
        <v>145</v>
      </c>
      <c r="L47" s="120">
        <f>L48+L49</f>
        <v>145</v>
      </c>
      <c r="M47" s="120">
        <f>M48+M49</f>
        <v>0</v>
      </c>
      <c r="N47" s="120">
        <f>N48+N49</f>
        <v>145</v>
      </c>
    </row>
    <row r="48" spans="1:14" s="193" customFormat="1" ht="17.25" customHeight="1">
      <c r="A48" s="397">
        <v>48</v>
      </c>
      <c r="B48" s="412" t="s">
        <v>180</v>
      </c>
      <c r="C48" s="244" t="s">
        <v>296</v>
      </c>
      <c r="D48" s="117"/>
      <c r="E48" s="117"/>
      <c r="F48" s="117">
        <f>D48+E48</f>
        <v>0</v>
      </c>
      <c r="G48" s="117"/>
      <c r="H48" s="117">
        <f>F48+G48</f>
        <v>0</v>
      </c>
      <c r="I48" s="117"/>
      <c r="J48" s="117">
        <f>H48+I48</f>
        <v>0</v>
      </c>
      <c r="K48" s="117">
        <v>145</v>
      </c>
      <c r="L48" s="117">
        <f>J48+K48</f>
        <v>145</v>
      </c>
      <c r="M48" s="117"/>
      <c r="N48" s="117">
        <f>L48+M48</f>
        <v>145</v>
      </c>
    </row>
    <row r="49" spans="1:14" ht="17.25" customHeight="1">
      <c r="A49" s="394">
        <v>49</v>
      </c>
      <c r="B49" s="411" t="s">
        <v>181</v>
      </c>
      <c r="C49" s="243" t="s">
        <v>397</v>
      </c>
      <c r="D49" s="117"/>
      <c r="E49" s="117"/>
      <c r="F49" s="117">
        <f>D49+E49</f>
        <v>0</v>
      </c>
      <c r="G49" s="117"/>
      <c r="H49" s="117">
        <f>F49+G49</f>
        <v>0</v>
      </c>
      <c r="I49" s="117"/>
      <c r="J49" s="117">
        <f>H49+I49</f>
        <v>0</v>
      </c>
      <c r="K49" s="117"/>
      <c r="L49" s="117">
        <f>J49+K49</f>
        <v>0</v>
      </c>
      <c r="M49" s="117"/>
      <c r="N49" s="117">
        <f>L49+M49</f>
        <v>0</v>
      </c>
    </row>
    <row r="50" spans="1:14" s="115" customFormat="1" ht="17.25" customHeight="1" thickBot="1">
      <c r="A50" s="398">
        <v>52</v>
      </c>
      <c r="B50" s="414"/>
      <c r="C50" s="352" t="s">
        <v>298</v>
      </c>
      <c r="D50" s="248">
        <f aca="true" t="shared" si="23" ref="D50:J50">D47+D32+D19+D10</f>
        <v>223620</v>
      </c>
      <c r="E50" s="248">
        <f t="shared" si="23"/>
        <v>4454</v>
      </c>
      <c r="F50" s="248">
        <f t="shared" si="23"/>
        <v>228074</v>
      </c>
      <c r="G50" s="248">
        <f t="shared" si="23"/>
        <v>3934</v>
      </c>
      <c r="H50" s="248">
        <f t="shared" si="23"/>
        <v>232008</v>
      </c>
      <c r="I50" s="248">
        <f t="shared" si="23"/>
        <v>1029</v>
      </c>
      <c r="J50" s="248">
        <f t="shared" si="23"/>
        <v>233037</v>
      </c>
      <c r="K50" s="248">
        <f>K47+K32+K19+K10</f>
        <v>34057</v>
      </c>
      <c r="L50" s="248">
        <f>L47+L32+L19+L10</f>
        <v>267094</v>
      </c>
      <c r="M50" s="248">
        <f>M47+M32+M19+M10</f>
        <v>13845</v>
      </c>
      <c r="N50" s="248">
        <f>N47+N32+N19+N10</f>
        <v>280939</v>
      </c>
    </row>
    <row r="51" spans="1:14" s="115" customFormat="1" ht="17.25" customHeight="1" thickBot="1">
      <c r="A51" s="207">
        <v>53</v>
      </c>
      <c r="B51" s="415" t="s">
        <v>29</v>
      </c>
      <c r="C51" s="263" t="s">
        <v>301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</row>
    <row r="52" spans="1:14" s="115" customFormat="1" ht="17.25" customHeight="1">
      <c r="A52" s="392">
        <v>54</v>
      </c>
      <c r="B52" s="409" t="s">
        <v>5</v>
      </c>
      <c r="C52" s="345" t="s">
        <v>302</v>
      </c>
      <c r="D52" s="164">
        <f aca="true" t="shared" si="24" ref="D52:J52">D53+D54+D55</f>
        <v>0</v>
      </c>
      <c r="E52" s="164">
        <f t="shared" si="24"/>
        <v>0</v>
      </c>
      <c r="F52" s="164">
        <f t="shared" si="24"/>
        <v>0</v>
      </c>
      <c r="G52" s="164">
        <f t="shared" si="24"/>
        <v>0</v>
      </c>
      <c r="H52" s="164">
        <f t="shared" si="24"/>
        <v>0</v>
      </c>
      <c r="I52" s="164">
        <f t="shared" si="24"/>
        <v>0</v>
      </c>
      <c r="J52" s="164">
        <f t="shared" si="24"/>
        <v>0</v>
      </c>
      <c r="K52" s="164">
        <f>K53+K54+K55</f>
        <v>0</v>
      </c>
      <c r="L52" s="164">
        <f>L53+L54+L55</f>
        <v>0</v>
      </c>
      <c r="M52" s="164">
        <f>M53+M54+M55</f>
        <v>0</v>
      </c>
      <c r="N52" s="164">
        <f>N53+N54+N55</f>
        <v>0</v>
      </c>
    </row>
    <row r="53" spans="1:14" ht="30.75" customHeight="1">
      <c r="A53" s="394">
        <v>55</v>
      </c>
      <c r="B53" s="411" t="s">
        <v>6</v>
      </c>
      <c r="C53" s="346" t="s">
        <v>246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7.25" customHeight="1">
      <c r="A54" s="394">
        <v>56</v>
      </c>
      <c r="B54" s="411" t="s">
        <v>197</v>
      </c>
      <c r="C54" s="236" t="s">
        <v>136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ht="17.25" customHeight="1">
      <c r="A55" s="394">
        <v>57</v>
      </c>
      <c r="B55" s="411" t="s">
        <v>9</v>
      </c>
      <c r="C55" s="236" t="s">
        <v>303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s="115" customFormat="1" ht="17.25" customHeight="1">
      <c r="A56" s="396">
        <v>58</v>
      </c>
      <c r="B56" s="374" t="s">
        <v>11</v>
      </c>
      <c r="C56" s="240" t="s">
        <v>304</v>
      </c>
      <c r="D56" s="120">
        <f aca="true" t="shared" si="25" ref="D56:J56">D57+D58</f>
        <v>0</v>
      </c>
      <c r="E56" s="120">
        <f t="shared" si="25"/>
        <v>1443</v>
      </c>
      <c r="F56" s="120">
        <f t="shared" si="25"/>
        <v>1443</v>
      </c>
      <c r="G56" s="120">
        <f t="shared" si="25"/>
        <v>0</v>
      </c>
      <c r="H56" s="120">
        <f t="shared" si="25"/>
        <v>1443</v>
      </c>
      <c r="I56" s="120">
        <f t="shared" si="25"/>
        <v>18000</v>
      </c>
      <c r="J56" s="120">
        <f t="shared" si="25"/>
        <v>19443</v>
      </c>
      <c r="K56" s="120">
        <f>K57+K58</f>
        <v>0</v>
      </c>
      <c r="L56" s="120">
        <f>L57+L58</f>
        <v>19443</v>
      </c>
      <c r="M56" s="120">
        <f>M57+M58</f>
        <v>0</v>
      </c>
      <c r="N56" s="120">
        <f>N57+N58</f>
        <v>19443</v>
      </c>
    </row>
    <row r="57" spans="1:14" ht="17.25" customHeight="1">
      <c r="A57" s="394">
        <v>59</v>
      </c>
      <c r="B57" s="411" t="s">
        <v>12</v>
      </c>
      <c r="C57" s="236" t="s">
        <v>305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7.25" customHeight="1">
      <c r="A58" s="394">
        <v>60</v>
      </c>
      <c r="B58" s="411" t="s">
        <v>14</v>
      </c>
      <c r="C58" s="236" t="s">
        <v>306</v>
      </c>
      <c r="D58" s="117">
        <f aca="true" t="shared" si="26" ref="D58:J58">D59+D60+D61+D62</f>
        <v>0</v>
      </c>
      <c r="E58" s="117">
        <f t="shared" si="26"/>
        <v>1443</v>
      </c>
      <c r="F58" s="117">
        <f t="shared" si="26"/>
        <v>1443</v>
      </c>
      <c r="G58" s="117">
        <f t="shared" si="26"/>
        <v>0</v>
      </c>
      <c r="H58" s="117">
        <f t="shared" si="26"/>
        <v>1443</v>
      </c>
      <c r="I58" s="117">
        <f t="shared" si="26"/>
        <v>18000</v>
      </c>
      <c r="J58" s="117">
        <f t="shared" si="26"/>
        <v>19443</v>
      </c>
      <c r="K58" s="117">
        <f>K59+K60+K61+K62</f>
        <v>0</v>
      </c>
      <c r="L58" s="117">
        <f>L59+L60+L61+L62</f>
        <v>19443</v>
      </c>
      <c r="M58" s="117">
        <f>M59+M60+M61+M62</f>
        <v>0</v>
      </c>
      <c r="N58" s="117">
        <f>N59+N60+N61+N62</f>
        <v>19443</v>
      </c>
    </row>
    <row r="59" spans="1:14" s="348" customFormat="1" ht="17.25" customHeight="1">
      <c r="A59" s="394">
        <v>61</v>
      </c>
      <c r="B59" s="411" t="s">
        <v>307</v>
      </c>
      <c r="C59" s="236" t="s">
        <v>308</v>
      </c>
      <c r="D59" s="117"/>
      <c r="E59" s="117">
        <v>1443</v>
      </c>
      <c r="F59" s="117">
        <f>D59+E59</f>
        <v>1443</v>
      </c>
      <c r="G59" s="117"/>
      <c r="H59" s="117">
        <f>F59+G59</f>
        <v>1443</v>
      </c>
      <c r="I59" s="117">
        <v>18000</v>
      </c>
      <c r="J59" s="117">
        <f>H59+I59</f>
        <v>19443</v>
      </c>
      <c r="K59" s="117"/>
      <c r="L59" s="117">
        <f>J59+K59</f>
        <v>19443</v>
      </c>
      <c r="M59" s="117"/>
      <c r="N59" s="117">
        <f>L59+M59</f>
        <v>19443</v>
      </c>
    </row>
    <row r="60" spans="1:14" ht="17.25" customHeight="1">
      <c r="A60" s="394">
        <v>62</v>
      </c>
      <c r="B60" s="411" t="s">
        <v>309</v>
      </c>
      <c r="C60" s="236" t="s">
        <v>310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7.25" customHeight="1">
      <c r="A61" s="394">
        <v>63</v>
      </c>
      <c r="B61" s="411" t="s">
        <v>311</v>
      </c>
      <c r="C61" s="236" t="s">
        <v>312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7.25" customHeight="1">
      <c r="A62" s="394">
        <v>64</v>
      </c>
      <c r="B62" s="411" t="s">
        <v>313</v>
      </c>
      <c r="C62" s="236" t="s">
        <v>250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s="115" customFormat="1" ht="17.25" customHeight="1">
      <c r="A63" s="396">
        <v>65</v>
      </c>
      <c r="B63" s="374" t="s">
        <v>39</v>
      </c>
      <c r="C63" s="240" t="s">
        <v>314</v>
      </c>
      <c r="D63" s="120">
        <f aca="true" t="shared" si="27" ref="D63:J63">D64+D65+D66</f>
        <v>0</v>
      </c>
      <c r="E63" s="120">
        <f t="shared" si="27"/>
        <v>0</v>
      </c>
      <c r="F63" s="120">
        <f t="shared" si="27"/>
        <v>0</v>
      </c>
      <c r="G63" s="120">
        <f t="shared" si="27"/>
        <v>0</v>
      </c>
      <c r="H63" s="120">
        <f t="shared" si="27"/>
        <v>0</v>
      </c>
      <c r="I63" s="120">
        <f t="shared" si="27"/>
        <v>0</v>
      </c>
      <c r="J63" s="120">
        <f t="shared" si="27"/>
        <v>0</v>
      </c>
      <c r="K63" s="120">
        <f>K64+K65+K66</f>
        <v>60</v>
      </c>
      <c r="L63" s="120">
        <f>L64+L65+L66</f>
        <v>60</v>
      </c>
      <c r="M63" s="120">
        <f>M64+M65+M66</f>
        <v>0</v>
      </c>
      <c r="N63" s="120">
        <f>N64+N65+N66</f>
        <v>60</v>
      </c>
    </row>
    <row r="64" spans="1:14" ht="17.25" customHeight="1">
      <c r="A64" s="394"/>
      <c r="B64" s="411" t="s">
        <v>182</v>
      </c>
      <c r="C64" s="236" t="s">
        <v>315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</row>
    <row r="65" spans="1:14" ht="17.25" customHeight="1">
      <c r="A65" s="394"/>
      <c r="B65" s="411" t="s">
        <v>247</v>
      </c>
      <c r="C65" s="236" t="s">
        <v>316</v>
      </c>
      <c r="D65" s="117"/>
      <c r="E65" s="117"/>
      <c r="F65" s="117"/>
      <c r="G65" s="117"/>
      <c r="H65" s="117"/>
      <c r="I65" s="117"/>
      <c r="J65" s="117"/>
      <c r="K65" s="117">
        <v>60</v>
      </c>
      <c r="L65" s="117">
        <f>J65+K65</f>
        <v>60</v>
      </c>
      <c r="M65" s="117"/>
      <c r="N65" s="117">
        <f>L65+M65</f>
        <v>60</v>
      </c>
    </row>
    <row r="66" spans="1:14" ht="17.25" customHeight="1" thickBot="1">
      <c r="A66" s="394">
        <v>66</v>
      </c>
      <c r="B66" s="411" t="s">
        <v>248</v>
      </c>
      <c r="C66" s="353" t="s">
        <v>252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</row>
    <row r="67" spans="1:14" ht="17.25" customHeight="1" thickBot="1">
      <c r="A67" s="207">
        <v>68</v>
      </c>
      <c r="B67" s="408"/>
      <c r="C67" s="354" t="s">
        <v>317</v>
      </c>
      <c r="D67" s="114">
        <f aca="true" t="shared" si="28" ref="D67:J67">D63+D56+D52</f>
        <v>0</v>
      </c>
      <c r="E67" s="114">
        <f t="shared" si="28"/>
        <v>1443</v>
      </c>
      <c r="F67" s="114">
        <f t="shared" si="28"/>
        <v>1443</v>
      </c>
      <c r="G67" s="114">
        <f t="shared" si="28"/>
        <v>0</v>
      </c>
      <c r="H67" s="114">
        <f t="shared" si="28"/>
        <v>1443</v>
      </c>
      <c r="I67" s="114">
        <f t="shared" si="28"/>
        <v>18000</v>
      </c>
      <c r="J67" s="114">
        <f t="shared" si="28"/>
        <v>19443</v>
      </c>
      <c r="K67" s="114">
        <f>K63+K56+K52</f>
        <v>60</v>
      </c>
      <c r="L67" s="114">
        <f>L63+L56+L52</f>
        <v>19503</v>
      </c>
      <c r="M67" s="114">
        <f>M63+M56+M52</f>
        <v>0</v>
      </c>
      <c r="N67" s="114">
        <f>N63+N56+N52</f>
        <v>19503</v>
      </c>
    </row>
    <row r="68" spans="1:14" ht="17.25" customHeight="1" thickBot="1">
      <c r="A68" s="207"/>
      <c r="B68" s="408"/>
      <c r="C68" s="35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ht="17.25" customHeight="1" thickBot="1">
      <c r="A69" s="207"/>
      <c r="B69" s="408"/>
      <c r="C69" s="354" t="s">
        <v>381</v>
      </c>
      <c r="D69" s="114">
        <f aca="true" t="shared" si="29" ref="D69:J69">D67+D50</f>
        <v>223620</v>
      </c>
      <c r="E69" s="114">
        <f t="shared" si="29"/>
        <v>5897</v>
      </c>
      <c r="F69" s="114">
        <f t="shared" si="29"/>
        <v>229517</v>
      </c>
      <c r="G69" s="114">
        <f t="shared" si="29"/>
        <v>3934</v>
      </c>
      <c r="H69" s="114">
        <f t="shared" si="29"/>
        <v>233451</v>
      </c>
      <c r="I69" s="114">
        <f t="shared" si="29"/>
        <v>19029</v>
      </c>
      <c r="J69" s="114">
        <f t="shared" si="29"/>
        <v>252480</v>
      </c>
      <c r="K69" s="114">
        <f>K67+K50</f>
        <v>34117</v>
      </c>
      <c r="L69" s="114">
        <f>L67+L50</f>
        <v>286597</v>
      </c>
      <c r="M69" s="114">
        <f>M67+M50</f>
        <v>13845</v>
      </c>
      <c r="N69" s="114">
        <f>N67+N50</f>
        <v>300442</v>
      </c>
    </row>
    <row r="70" spans="1:14" ht="17.25" customHeight="1" thickBot="1">
      <c r="A70" s="207"/>
      <c r="B70" s="408"/>
      <c r="C70" s="35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ht="18.75" customHeight="1" thickBot="1">
      <c r="A71" s="207">
        <v>69</v>
      </c>
      <c r="B71" s="408"/>
      <c r="C71" s="242" t="s">
        <v>318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1:14" s="115" customFormat="1" ht="17.25" customHeight="1">
      <c r="A72" s="399">
        <v>70</v>
      </c>
      <c r="B72" s="409" t="s">
        <v>4</v>
      </c>
      <c r="C72" s="369" t="s">
        <v>319</v>
      </c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</row>
    <row r="73" spans="1:14" s="115" customFormat="1" ht="17.25" customHeight="1">
      <c r="A73" s="400">
        <v>71</v>
      </c>
      <c r="B73" s="374" t="s">
        <v>5</v>
      </c>
      <c r="C73" s="105" t="s">
        <v>81</v>
      </c>
      <c r="D73" s="120">
        <v>77826</v>
      </c>
      <c r="E73" s="120">
        <v>815</v>
      </c>
      <c r="F73" s="120">
        <f>D73+E73</f>
        <v>78641</v>
      </c>
      <c r="G73" s="120">
        <v>255</v>
      </c>
      <c r="H73" s="120">
        <f>F73+G73</f>
        <v>78896</v>
      </c>
      <c r="I73" s="120">
        <v>589</v>
      </c>
      <c r="J73" s="120">
        <f>H73+I73</f>
        <v>79485</v>
      </c>
      <c r="K73" s="120">
        <v>5322</v>
      </c>
      <c r="L73" s="120">
        <f>J73+K73</f>
        <v>84807</v>
      </c>
      <c r="M73" s="120">
        <v>-592</v>
      </c>
      <c r="N73" s="120">
        <f>L73+M73</f>
        <v>84215</v>
      </c>
    </row>
    <row r="74" spans="1:14" s="115" customFormat="1" ht="17.25" customHeight="1" thickBot="1">
      <c r="A74" s="398">
        <v>72</v>
      </c>
      <c r="B74" s="374" t="s">
        <v>11</v>
      </c>
      <c r="C74" s="105" t="s">
        <v>320</v>
      </c>
      <c r="D74" s="120">
        <v>21740</v>
      </c>
      <c r="E74" s="120">
        <v>220</v>
      </c>
      <c r="F74" s="120">
        <f>D74+E74</f>
        <v>21960</v>
      </c>
      <c r="G74" s="120">
        <v>94</v>
      </c>
      <c r="H74" s="120">
        <f>F74+G74</f>
        <v>22054</v>
      </c>
      <c r="I74" s="120">
        <v>158</v>
      </c>
      <c r="J74" s="120">
        <f>H74+I74</f>
        <v>22212</v>
      </c>
      <c r="K74" s="120">
        <v>2044</v>
      </c>
      <c r="L74" s="120">
        <f>J74+K74</f>
        <v>24256</v>
      </c>
      <c r="M74" s="120">
        <v>-1381</v>
      </c>
      <c r="N74" s="120">
        <f>L74+M74</f>
        <v>22875</v>
      </c>
    </row>
    <row r="75" spans="1:14" s="115" customFormat="1" ht="16.5" customHeight="1" thickBot="1">
      <c r="A75" s="401">
        <v>73</v>
      </c>
      <c r="B75" s="374" t="s">
        <v>39</v>
      </c>
      <c r="C75" s="370" t="s">
        <v>82</v>
      </c>
      <c r="D75" s="120">
        <f aca="true" t="shared" si="30" ref="D75:J75">D76+D77</f>
        <v>123886</v>
      </c>
      <c r="E75" s="120">
        <f t="shared" si="30"/>
        <v>3419</v>
      </c>
      <c r="F75" s="120">
        <f t="shared" si="30"/>
        <v>127305</v>
      </c>
      <c r="G75" s="120">
        <f t="shared" si="30"/>
        <v>3585</v>
      </c>
      <c r="H75" s="120">
        <f t="shared" si="30"/>
        <v>130890</v>
      </c>
      <c r="I75" s="120">
        <f t="shared" si="30"/>
        <v>4352</v>
      </c>
      <c r="J75" s="120">
        <f t="shared" si="30"/>
        <v>135242</v>
      </c>
      <c r="K75" s="120">
        <f>K76+K77</f>
        <v>6023</v>
      </c>
      <c r="L75" s="120">
        <f>L76+L77</f>
        <v>141265</v>
      </c>
      <c r="M75" s="120">
        <f>M76+M77</f>
        <v>-3936</v>
      </c>
      <c r="N75" s="120">
        <f>N76+N77</f>
        <v>137329</v>
      </c>
    </row>
    <row r="76" spans="1:14" ht="17.25" customHeight="1" thickBot="1">
      <c r="A76" s="360">
        <v>74</v>
      </c>
      <c r="B76" s="411" t="s">
        <v>182</v>
      </c>
      <c r="C76" s="1" t="s">
        <v>321</v>
      </c>
      <c r="D76" s="117">
        <v>123786</v>
      </c>
      <c r="E76" s="117">
        <v>3419</v>
      </c>
      <c r="F76" s="117">
        <f>D76+E76</f>
        <v>127205</v>
      </c>
      <c r="G76" s="117">
        <v>3585</v>
      </c>
      <c r="H76" s="117">
        <f>F76+G76</f>
        <v>130790</v>
      </c>
      <c r="I76" s="117">
        <f>-762+5114</f>
        <v>4352</v>
      </c>
      <c r="J76" s="117">
        <f>H76+I76</f>
        <v>135142</v>
      </c>
      <c r="K76" s="117">
        <v>6023</v>
      </c>
      <c r="L76" s="117">
        <f>J76+K76</f>
        <v>141165</v>
      </c>
      <c r="M76" s="117">
        <v>-3936</v>
      </c>
      <c r="N76" s="117">
        <f>L76+M76</f>
        <v>137229</v>
      </c>
    </row>
    <row r="77" spans="1:14" ht="17.25" customHeight="1" thickBot="1">
      <c r="A77" s="360">
        <v>75</v>
      </c>
      <c r="B77" s="411" t="s">
        <v>247</v>
      </c>
      <c r="C77" s="1" t="s">
        <v>194</v>
      </c>
      <c r="D77" s="117">
        <v>100</v>
      </c>
      <c r="E77" s="117"/>
      <c r="F77" s="117">
        <f>D77+E77</f>
        <v>100</v>
      </c>
      <c r="G77" s="117"/>
      <c r="H77" s="117">
        <f>F77+G77</f>
        <v>100</v>
      </c>
      <c r="I77" s="117"/>
      <c r="J77" s="117">
        <f>H77+I77</f>
        <v>100</v>
      </c>
      <c r="K77" s="117"/>
      <c r="L77" s="117">
        <f>J77+K77</f>
        <v>100</v>
      </c>
      <c r="M77" s="117"/>
      <c r="N77" s="117">
        <f>L77+M77</f>
        <v>100</v>
      </c>
    </row>
    <row r="78" spans="1:16" s="115" customFormat="1" ht="17.25" customHeight="1">
      <c r="A78" s="392">
        <v>76</v>
      </c>
      <c r="B78" s="374" t="s">
        <v>40</v>
      </c>
      <c r="C78" s="105" t="s">
        <v>46</v>
      </c>
      <c r="D78" s="120">
        <v>26229</v>
      </c>
      <c r="E78" s="120"/>
      <c r="F78" s="120">
        <f>D78+E78</f>
        <v>26229</v>
      </c>
      <c r="G78" s="120"/>
      <c r="H78" s="120">
        <f>F78+G78</f>
        <v>26229</v>
      </c>
      <c r="I78" s="120">
        <v>1044</v>
      </c>
      <c r="J78" s="120">
        <f>H78+I78</f>
        <v>27273</v>
      </c>
      <c r="K78" s="120">
        <f>2960+963</f>
        <v>3923</v>
      </c>
      <c r="L78" s="120">
        <f>J78+K78</f>
        <v>31196</v>
      </c>
      <c r="M78" s="120"/>
      <c r="N78" s="120">
        <f>L78+M78</f>
        <v>31196</v>
      </c>
      <c r="P78" s="376"/>
    </row>
    <row r="79" spans="1:14" s="115" customFormat="1" ht="17.25" customHeight="1">
      <c r="A79" s="400">
        <v>77</v>
      </c>
      <c r="B79" s="374" t="s">
        <v>41</v>
      </c>
      <c r="C79" s="105" t="s">
        <v>322</v>
      </c>
      <c r="D79" s="120">
        <f aca="true" t="shared" si="31" ref="D79:J79">D80+D81+D82+D83</f>
        <v>4644</v>
      </c>
      <c r="E79" s="120">
        <f t="shared" si="31"/>
        <v>0</v>
      </c>
      <c r="F79" s="120">
        <f t="shared" si="31"/>
        <v>4644</v>
      </c>
      <c r="G79" s="120">
        <f t="shared" si="31"/>
        <v>0</v>
      </c>
      <c r="H79" s="120">
        <f t="shared" si="31"/>
        <v>4644</v>
      </c>
      <c r="I79" s="120">
        <f t="shared" si="31"/>
        <v>0</v>
      </c>
      <c r="J79" s="120">
        <f t="shared" si="31"/>
        <v>4644</v>
      </c>
      <c r="K79" s="120">
        <f>K80+K81+K82+K83</f>
        <v>6124</v>
      </c>
      <c r="L79" s="120">
        <f>L80+L81+L82+L83</f>
        <v>10768</v>
      </c>
      <c r="M79" s="120">
        <f>M80+M81+M82+M83</f>
        <v>12061</v>
      </c>
      <c r="N79" s="120">
        <f>N80+N81+N82+N83</f>
        <v>22829</v>
      </c>
    </row>
    <row r="80" spans="1:14" ht="17.25" customHeight="1">
      <c r="A80" s="394">
        <v>78</v>
      </c>
      <c r="B80" s="411" t="s">
        <v>241</v>
      </c>
      <c r="C80" s="1" t="s">
        <v>323</v>
      </c>
      <c r="D80" s="117">
        <f>675+576+553</f>
        <v>1804</v>
      </c>
      <c r="E80" s="117"/>
      <c r="F80" s="117">
        <f aca="true" t="shared" si="32" ref="F80:F85">D80+E80</f>
        <v>1804</v>
      </c>
      <c r="G80" s="117"/>
      <c r="H80" s="117">
        <f aca="true" t="shared" si="33" ref="H80:H85">F80+G80</f>
        <v>1804</v>
      </c>
      <c r="I80" s="117"/>
      <c r="J80" s="117">
        <f aca="true" t="shared" si="34" ref="J80:J85">H80+I80</f>
        <v>1804</v>
      </c>
      <c r="K80" s="117">
        <v>6124</v>
      </c>
      <c r="L80" s="117">
        <f aca="true" t="shared" si="35" ref="L80:L85">J80+K80</f>
        <v>7928</v>
      </c>
      <c r="M80" s="117">
        <v>12121</v>
      </c>
      <c r="N80" s="117">
        <f aca="true" t="shared" si="36" ref="N80:N85">L80+M80</f>
        <v>20049</v>
      </c>
    </row>
    <row r="81" spans="1:14" ht="17.25" customHeight="1">
      <c r="A81" s="395">
        <v>79</v>
      </c>
      <c r="B81" s="411" t="s">
        <v>242</v>
      </c>
      <c r="C81" s="1" t="s">
        <v>324</v>
      </c>
      <c r="D81" s="117"/>
      <c r="E81" s="117"/>
      <c r="F81" s="117">
        <f t="shared" si="32"/>
        <v>0</v>
      </c>
      <c r="G81" s="117"/>
      <c r="H81" s="117">
        <f t="shared" si="33"/>
        <v>0</v>
      </c>
      <c r="I81" s="117"/>
      <c r="J81" s="117">
        <f t="shared" si="34"/>
        <v>0</v>
      </c>
      <c r="K81" s="117"/>
      <c r="L81" s="117">
        <f t="shared" si="35"/>
        <v>0</v>
      </c>
      <c r="M81" s="117"/>
      <c r="N81" s="117">
        <f t="shared" si="36"/>
        <v>0</v>
      </c>
    </row>
    <row r="82" spans="1:14" ht="17.25" customHeight="1">
      <c r="A82" s="394">
        <v>80</v>
      </c>
      <c r="B82" s="411" t="s">
        <v>243</v>
      </c>
      <c r="C82" s="1" t="s">
        <v>325</v>
      </c>
      <c r="D82" s="117">
        <v>2840</v>
      </c>
      <c r="E82" s="117"/>
      <c r="F82" s="117">
        <f t="shared" si="32"/>
        <v>2840</v>
      </c>
      <c r="G82" s="117"/>
      <c r="H82" s="117">
        <f t="shared" si="33"/>
        <v>2840</v>
      </c>
      <c r="I82" s="117"/>
      <c r="J82" s="117">
        <f t="shared" si="34"/>
        <v>2840</v>
      </c>
      <c r="K82" s="117"/>
      <c r="L82" s="117">
        <f t="shared" si="35"/>
        <v>2840</v>
      </c>
      <c r="M82" s="117">
        <v>-60</v>
      </c>
      <c r="N82" s="117">
        <f t="shared" si="36"/>
        <v>2780</v>
      </c>
    </row>
    <row r="83" spans="1:14" ht="17.25" customHeight="1" thickBot="1">
      <c r="A83" s="394">
        <v>81</v>
      </c>
      <c r="B83" s="411" t="s">
        <v>244</v>
      </c>
      <c r="C83" s="1" t="s">
        <v>253</v>
      </c>
      <c r="D83" s="117"/>
      <c r="E83" s="117"/>
      <c r="F83" s="117">
        <f t="shared" si="32"/>
        <v>0</v>
      </c>
      <c r="G83" s="117"/>
      <c r="H83" s="117">
        <f t="shared" si="33"/>
        <v>0</v>
      </c>
      <c r="I83" s="117"/>
      <c r="J83" s="117">
        <f t="shared" si="34"/>
        <v>0</v>
      </c>
      <c r="K83" s="117"/>
      <c r="L83" s="117">
        <f t="shared" si="35"/>
        <v>0</v>
      </c>
      <c r="M83" s="117"/>
      <c r="N83" s="117">
        <f t="shared" si="36"/>
        <v>0</v>
      </c>
    </row>
    <row r="84" spans="1:14" s="115" customFormat="1" ht="17.25" customHeight="1" thickBot="1">
      <c r="A84" s="207">
        <v>82</v>
      </c>
      <c r="B84" s="374" t="s">
        <v>326</v>
      </c>
      <c r="C84" s="105" t="s">
        <v>55</v>
      </c>
      <c r="D84" s="120"/>
      <c r="E84" s="120">
        <v>0</v>
      </c>
      <c r="F84" s="120">
        <f t="shared" si="32"/>
        <v>0</v>
      </c>
      <c r="G84" s="120">
        <v>0</v>
      </c>
      <c r="H84" s="120">
        <f t="shared" si="33"/>
        <v>0</v>
      </c>
      <c r="I84" s="120">
        <v>0</v>
      </c>
      <c r="J84" s="120">
        <f t="shared" si="34"/>
        <v>0</v>
      </c>
      <c r="K84" s="120">
        <v>0</v>
      </c>
      <c r="L84" s="120">
        <f t="shared" si="35"/>
        <v>0</v>
      </c>
      <c r="M84" s="120">
        <v>0</v>
      </c>
      <c r="N84" s="120">
        <f t="shared" si="36"/>
        <v>0</v>
      </c>
    </row>
    <row r="85" spans="1:14" s="115" customFormat="1" ht="17.25" customHeight="1" thickBot="1">
      <c r="A85" s="207">
        <v>83</v>
      </c>
      <c r="B85" s="414" t="s">
        <v>43</v>
      </c>
      <c r="C85" s="253" t="s">
        <v>327</v>
      </c>
      <c r="D85" s="248">
        <v>5000</v>
      </c>
      <c r="E85" s="248"/>
      <c r="F85" s="248">
        <f t="shared" si="32"/>
        <v>5000</v>
      </c>
      <c r="G85" s="248"/>
      <c r="H85" s="248">
        <f t="shared" si="33"/>
        <v>5000</v>
      </c>
      <c r="I85" s="248">
        <v>-3297</v>
      </c>
      <c r="J85" s="248">
        <f t="shared" si="34"/>
        <v>1703</v>
      </c>
      <c r="K85" s="248">
        <v>22682</v>
      </c>
      <c r="L85" s="248">
        <f t="shared" si="35"/>
        <v>24385</v>
      </c>
      <c r="M85" s="248">
        <v>7693</v>
      </c>
      <c r="N85" s="248">
        <f t="shared" si="36"/>
        <v>32078</v>
      </c>
    </row>
    <row r="86" spans="1:14" ht="17.25" customHeight="1" thickBot="1">
      <c r="A86" s="207">
        <v>84</v>
      </c>
      <c r="B86" s="219"/>
      <c r="C86" s="357" t="s">
        <v>328</v>
      </c>
      <c r="D86" s="114">
        <f aca="true" t="shared" si="37" ref="D86:J86">D85+D84+D79+D78+D75+D74+D73</f>
        <v>259325</v>
      </c>
      <c r="E86" s="114">
        <f t="shared" si="37"/>
        <v>4454</v>
      </c>
      <c r="F86" s="114">
        <f t="shared" si="37"/>
        <v>263779</v>
      </c>
      <c r="G86" s="114">
        <f t="shared" si="37"/>
        <v>3934</v>
      </c>
      <c r="H86" s="114">
        <f t="shared" si="37"/>
        <v>267713</v>
      </c>
      <c r="I86" s="114">
        <f t="shared" si="37"/>
        <v>2846</v>
      </c>
      <c r="J86" s="114">
        <f t="shared" si="37"/>
        <v>270559</v>
      </c>
      <c r="K86" s="114">
        <f>K85+K84+K79+K78+K75+K74+K73</f>
        <v>46118</v>
      </c>
      <c r="L86" s="114">
        <f>L85+L84+L79+L78+L75+L74+L73</f>
        <v>316677</v>
      </c>
      <c r="M86" s="114">
        <f>M85+M84+M79+M78+M75+M74+M73</f>
        <v>13845</v>
      </c>
      <c r="N86" s="114">
        <f>N85+N84+N79+N78+N75+N74+N73</f>
        <v>330522</v>
      </c>
    </row>
    <row r="87" spans="1:14" ht="17.25" customHeight="1" thickBot="1">
      <c r="A87" s="207">
        <v>85</v>
      </c>
      <c r="B87" s="218" t="s">
        <v>29</v>
      </c>
      <c r="C87" s="369" t="s">
        <v>329</v>
      </c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</row>
    <row r="88" spans="1:14" s="115" customFormat="1" ht="17.25" customHeight="1" thickBot="1">
      <c r="A88" s="402" t="s">
        <v>38</v>
      </c>
      <c r="B88" s="374" t="s">
        <v>5</v>
      </c>
      <c r="C88" s="372" t="s">
        <v>330</v>
      </c>
      <c r="D88" s="120">
        <v>5408</v>
      </c>
      <c r="E88" s="120">
        <v>1443</v>
      </c>
      <c r="F88" s="120">
        <f>D88+E88</f>
        <v>6851</v>
      </c>
      <c r="G88" s="120"/>
      <c r="H88" s="120">
        <f>F88+G88</f>
        <v>6851</v>
      </c>
      <c r="I88" s="120">
        <v>2658</v>
      </c>
      <c r="J88" s="120">
        <f>H88+I88</f>
        <v>9509</v>
      </c>
      <c r="K88" s="120">
        <v>-859</v>
      </c>
      <c r="L88" s="120">
        <f>J88+K88</f>
        <v>8650</v>
      </c>
      <c r="M88" s="120"/>
      <c r="N88" s="120">
        <f>L88+M88</f>
        <v>8650</v>
      </c>
    </row>
    <row r="89" spans="1:14" s="115" customFormat="1" ht="17.25" customHeight="1" thickBot="1">
      <c r="A89" s="207">
        <v>1</v>
      </c>
      <c r="B89" s="374" t="s">
        <v>331</v>
      </c>
      <c r="C89" s="372" t="s">
        <v>332</v>
      </c>
      <c r="D89" s="250">
        <v>13584</v>
      </c>
      <c r="E89" s="250"/>
      <c r="F89" s="120">
        <f>D89+E89</f>
        <v>13584</v>
      </c>
      <c r="G89" s="250"/>
      <c r="H89" s="120">
        <f>F89+G89</f>
        <v>13584</v>
      </c>
      <c r="I89" s="250">
        <v>18000</v>
      </c>
      <c r="J89" s="120">
        <f>H89+I89</f>
        <v>31584</v>
      </c>
      <c r="K89" s="250">
        <v>9119</v>
      </c>
      <c r="L89" s="120">
        <f>J89+K89</f>
        <v>40703</v>
      </c>
      <c r="M89" s="250"/>
      <c r="N89" s="120">
        <f>L89+M89</f>
        <v>40703</v>
      </c>
    </row>
    <row r="90" spans="1:14" s="115" customFormat="1" ht="17.25" customHeight="1">
      <c r="A90" s="399">
        <v>2</v>
      </c>
      <c r="B90" s="374" t="s">
        <v>39</v>
      </c>
      <c r="C90" s="105" t="s">
        <v>254</v>
      </c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</row>
    <row r="91" spans="1:14" s="115" customFormat="1" ht="17.25" customHeight="1">
      <c r="A91" s="396">
        <v>3</v>
      </c>
      <c r="B91" s="374" t="s">
        <v>40</v>
      </c>
      <c r="C91" s="105" t="s">
        <v>333</v>
      </c>
      <c r="D91" s="250">
        <f aca="true" t="shared" si="38" ref="D91:J91">D92+D93+D94+D95+D96</f>
        <v>2700</v>
      </c>
      <c r="E91" s="250">
        <f t="shared" si="38"/>
        <v>0</v>
      </c>
      <c r="F91" s="250">
        <f t="shared" si="38"/>
        <v>2700</v>
      </c>
      <c r="G91" s="250">
        <f t="shared" si="38"/>
        <v>0</v>
      </c>
      <c r="H91" s="250">
        <f t="shared" si="38"/>
        <v>2700</v>
      </c>
      <c r="I91" s="250">
        <f t="shared" si="38"/>
        <v>0</v>
      </c>
      <c r="J91" s="250">
        <f t="shared" si="38"/>
        <v>2700</v>
      </c>
      <c r="K91" s="250">
        <f>K92+K93+K94+K95+K96</f>
        <v>-2550</v>
      </c>
      <c r="L91" s="250">
        <f>L92+L93+L94+L95+L96</f>
        <v>150</v>
      </c>
      <c r="M91" s="250">
        <f>M92+M93+M94+M95+M96</f>
        <v>0</v>
      </c>
      <c r="N91" s="250">
        <f>N92+N93+N94+N95+N96</f>
        <v>150</v>
      </c>
    </row>
    <row r="92" spans="1:14" ht="17.25" customHeight="1">
      <c r="A92" s="393">
        <v>4</v>
      </c>
      <c r="B92" s="411" t="s">
        <v>180</v>
      </c>
      <c r="C92" s="1" t="s">
        <v>334</v>
      </c>
      <c r="D92" s="249">
        <v>400</v>
      </c>
      <c r="E92" s="249"/>
      <c r="F92" s="249">
        <f aca="true" t="shared" si="39" ref="F92:F97">D92+E92</f>
        <v>400</v>
      </c>
      <c r="G92" s="249"/>
      <c r="H92" s="249">
        <f aca="true" t="shared" si="40" ref="H92:H97">F92+G92</f>
        <v>400</v>
      </c>
      <c r="I92" s="249"/>
      <c r="J92" s="249">
        <f aca="true" t="shared" si="41" ref="J92:J97">H92+I92</f>
        <v>400</v>
      </c>
      <c r="K92" s="249">
        <v>-400</v>
      </c>
      <c r="L92" s="249">
        <f aca="true" t="shared" si="42" ref="L92:L97">J92+K92</f>
        <v>0</v>
      </c>
      <c r="M92" s="249"/>
      <c r="N92" s="249">
        <f aca="true" t="shared" si="43" ref="N92:N97">L92+M92</f>
        <v>0</v>
      </c>
    </row>
    <row r="93" spans="1:14" ht="17.25" customHeight="1">
      <c r="A93" s="394">
        <v>5</v>
      </c>
      <c r="B93" s="411" t="s">
        <v>181</v>
      </c>
      <c r="C93" s="1" t="s">
        <v>335</v>
      </c>
      <c r="D93" s="249">
        <v>2300</v>
      </c>
      <c r="E93" s="249"/>
      <c r="F93" s="249">
        <f t="shared" si="39"/>
        <v>2300</v>
      </c>
      <c r="G93" s="249"/>
      <c r="H93" s="249">
        <f t="shared" si="40"/>
        <v>2300</v>
      </c>
      <c r="I93" s="249"/>
      <c r="J93" s="249">
        <f t="shared" si="41"/>
        <v>2300</v>
      </c>
      <c r="K93" s="249">
        <v>-2150</v>
      </c>
      <c r="L93" s="249">
        <f t="shared" si="42"/>
        <v>150</v>
      </c>
      <c r="M93" s="249"/>
      <c r="N93" s="249">
        <f t="shared" si="43"/>
        <v>150</v>
      </c>
    </row>
    <row r="94" spans="1:14" ht="17.25" customHeight="1">
      <c r="A94" s="393">
        <v>6</v>
      </c>
      <c r="B94" s="411" t="s">
        <v>238</v>
      </c>
      <c r="C94" s="1" t="s">
        <v>195</v>
      </c>
      <c r="D94" s="249"/>
      <c r="E94" s="249"/>
      <c r="F94" s="249">
        <f t="shared" si="39"/>
        <v>0</v>
      </c>
      <c r="G94" s="249"/>
      <c r="H94" s="249">
        <f t="shared" si="40"/>
        <v>0</v>
      </c>
      <c r="I94" s="249"/>
      <c r="J94" s="249">
        <f t="shared" si="41"/>
        <v>0</v>
      </c>
      <c r="K94" s="249"/>
      <c r="L94" s="249">
        <f t="shared" si="42"/>
        <v>0</v>
      </c>
      <c r="M94" s="249"/>
      <c r="N94" s="249">
        <f t="shared" si="43"/>
        <v>0</v>
      </c>
    </row>
    <row r="95" spans="1:14" ht="17.25" customHeight="1">
      <c r="A95" s="394">
        <v>7</v>
      </c>
      <c r="B95" s="411" t="s">
        <v>239</v>
      </c>
      <c r="C95" s="1" t="s">
        <v>336</v>
      </c>
      <c r="D95" s="249"/>
      <c r="E95" s="249"/>
      <c r="F95" s="249">
        <f t="shared" si="39"/>
        <v>0</v>
      </c>
      <c r="G95" s="249"/>
      <c r="H95" s="249">
        <f t="shared" si="40"/>
        <v>0</v>
      </c>
      <c r="I95" s="249"/>
      <c r="J95" s="249">
        <f t="shared" si="41"/>
        <v>0</v>
      </c>
      <c r="K95" s="249"/>
      <c r="L95" s="249">
        <f t="shared" si="42"/>
        <v>0</v>
      </c>
      <c r="M95" s="249"/>
      <c r="N95" s="249">
        <f t="shared" si="43"/>
        <v>0</v>
      </c>
    </row>
    <row r="96" spans="1:14" ht="17.25" customHeight="1">
      <c r="A96" s="393">
        <v>8</v>
      </c>
      <c r="B96" s="411" t="s">
        <v>240</v>
      </c>
      <c r="C96" s="1" t="s">
        <v>337</v>
      </c>
      <c r="D96" s="249"/>
      <c r="E96" s="249"/>
      <c r="F96" s="249">
        <f t="shared" si="39"/>
        <v>0</v>
      </c>
      <c r="G96" s="249"/>
      <c r="H96" s="249">
        <f t="shared" si="40"/>
        <v>0</v>
      </c>
      <c r="I96" s="249"/>
      <c r="J96" s="249">
        <f t="shared" si="41"/>
        <v>0</v>
      </c>
      <c r="K96" s="249"/>
      <c r="L96" s="249">
        <f t="shared" si="42"/>
        <v>0</v>
      </c>
      <c r="M96" s="249"/>
      <c r="N96" s="249">
        <f t="shared" si="43"/>
        <v>0</v>
      </c>
    </row>
    <row r="97" spans="1:14" s="115" customFormat="1" ht="17.25" customHeight="1">
      <c r="A97" s="396">
        <v>9</v>
      </c>
      <c r="B97" s="374" t="s">
        <v>41</v>
      </c>
      <c r="C97" s="240" t="s">
        <v>338</v>
      </c>
      <c r="D97" s="250">
        <v>5900</v>
      </c>
      <c r="E97" s="250"/>
      <c r="F97" s="250">
        <f t="shared" si="39"/>
        <v>5900</v>
      </c>
      <c r="G97" s="250"/>
      <c r="H97" s="250">
        <f t="shared" si="40"/>
        <v>5900</v>
      </c>
      <c r="I97" s="250">
        <v>-250</v>
      </c>
      <c r="J97" s="250">
        <f t="shared" si="41"/>
        <v>5650</v>
      </c>
      <c r="K97" s="250">
        <v>-5650</v>
      </c>
      <c r="L97" s="250">
        <f t="shared" si="42"/>
        <v>0</v>
      </c>
      <c r="M97" s="250"/>
      <c r="N97" s="250">
        <f t="shared" si="43"/>
        <v>0</v>
      </c>
    </row>
    <row r="98" spans="1:14" ht="17.25" customHeight="1">
      <c r="A98" s="394">
        <v>10</v>
      </c>
      <c r="B98" s="411"/>
      <c r="C98" s="358" t="s">
        <v>339</v>
      </c>
      <c r="D98" s="249">
        <f aca="true" t="shared" si="44" ref="D98:J98">D97+D91+D90+D89+D88</f>
        <v>27592</v>
      </c>
      <c r="E98" s="250">
        <f t="shared" si="44"/>
        <v>1443</v>
      </c>
      <c r="F98" s="250">
        <f t="shared" si="44"/>
        <v>29035</v>
      </c>
      <c r="G98" s="250">
        <f t="shared" si="44"/>
        <v>0</v>
      </c>
      <c r="H98" s="250">
        <f t="shared" si="44"/>
        <v>29035</v>
      </c>
      <c r="I98" s="250">
        <f t="shared" si="44"/>
        <v>20408</v>
      </c>
      <c r="J98" s="250">
        <f t="shared" si="44"/>
        <v>49443</v>
      </c>
      <c r="K98" s="250">
        <f>K97+K91+K90+K89+K88</f>
        <v>60</v>
      </c>
      <c r="L98" s="250">
        <f>L97+L91+L90+L89+L88</f>
        <v>49503</v>
      </c>
      <c r="M98" s="250">
        <f>M97+M91+M90+M89+M88</f>
        <v>0</v>
      </c>
      <c r="N98" s="250">
        <f>N97+N91+N90+N89+N88</f>
        <v>49503</v>
      </c>
    </row>
    <row r="99" spans="1:14" ht="17.25" customHeight="1">
      <c r="A99" s="394"/>
      <c r="B99" s="411"/>
      <c r="C99" s="358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</row>
    <row r="100" spans="1:14" ht="17.25" customHeight="1">
      <c r="A100" s="394">
        <v>11</v>
      </c>
      <c r="B100" s="411"/>
      <c r="C100" s="358" t="s">
        <v>341</v>
      </c>
      <c r="D100" s="249">
        <f aca="true" t="shared" si="45" ref="D100:J100">D69</f>
        <v>223620</v>
      </c>
      <c r="E100" s="250">
        <f t="shared" si="45"/>
        <v>5897</v>
      </c>
      <c r="F100" s="250">
        <f t="shared" si="45"/>
        <v>229517</v>
      </c>
      <c r="G100" s="250">
        <f t="shared" si="45"/>
        <v>3934</v>
      </c>
      <c r="H100" s="250">
        <f t="shared" si="45"/>
        <v>233451</v>
      </c>
      <c r="I100" s="250">
        <f t="shared" si="45"/>
        <v>19029</v>
      </c>
      <c r="J100" s="250">
        <f t="shared" si="45"/>
        <v>252480</v>
      </c>
      <c r="K100" s="250">
        <f>K69</f>
        <v>34117</v>
      </c>
      <c r="L100" s="250">
        <f>L69</f>
        <v>286597</v>
      </c>
      <c r="M100" s="250">
        <f>M69</f>
        <v>13845</v>
      </c>
      <c r="N100" s="250">
        <f>N69</f>
        <v>300442</v>
      </c>
    </row>
    <row r="101" spans="1:14" ht="17.25" customHeight="1">
      <c r="A101" s="394">
        <v>12</v>
      </c>
      <c r="B101" s="411"/>
      <c r="C101" s="358" t="s">
        <v>340</v>
      </c>
      <c r="D101" s="249">
        <f aca="true" t="shared" si="46" ref="D101:J101">D86+D98</f>
        <v>286917</v>
      </c>
      <c r="E101" s="250">
        <f t="shared" si="46"/>
        <v>5897</v>
      </c>
      <c r="F101" s="250">
        <f t="shared" si="46"/>
        <v>292814</v>
      </c>
      <c r="G101" s="250">
        <f t="shared" si="46"/>
        <v>3934</v>
      </c>
      <c r="H101" s="250">
        <f t="shared" si="46"/>
        <v>296748</v>
      </c>
      <c r="I101" s="250">
        <f t="shared" si="46"/>
        <v>23254</v>
      </c>
      <c r="J101" s="250">
        <f t="shared" si="46"/>
        <v>320002</v>
      </c>
      <c r="K101" s="250">
        <f>K86+K98</f>
        <v>46178</v>
      </c>
      <c r="L101" s="250">
        <f>L86+L98</f>
        <v>366180</v>
      </c>
      <c r="M101" s="250">
        <f>M86+M98</f>
        <v>13845</v>
      </c>
      <c r="N101" s="250">
        <f>N86+N98</f>
        <v>380025</v>
      </c>
    </row>
    <row r="102" spans="1:14" ht="17.25" customHeight="1">
      <c r="A102" s="394"/>
      <c r="B102" s="411"/>
      <c r="C102" s="358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</row>
    <row r="103" spans="1:14" s="115" customFormat="1" ht="17.25" customHeight="1">
      <c r="A103" s="396">
        <v>13</v>
      </c>
      <c r="B103" s="374" t="s">
        <v>30</v>
      </c>
      <c r="C103" s="105" t="s">
        <v>342</v>
      </c>
      <c r="D103" s="250">
        <f aca="true" t="shared" si="47" ref="D103:J103">D104+D105</f>
        <v>63297</v>
      </c>
      <c r="E103" s="250">
        <f t="shared" si="47"/>
        <v>0</v>
      </c>
      <c r="F103" s="250">
        <f t="shared" si="47"/>
        <v>63297</v>
      </c>
      <c r="G103" s="250">
        <f t="shared" si="47"/>
        <v>0</v>
      </c>
      <c r="H103" s="250">
        <f t="shared" si="47"/>
        <v>63297</v>
      </c>
      <c r="I103" s="250">
        <f t="shared" si="47"/>
        <v>4225</v>
      </c>
      <c r="J103" s="250">
        <f t="shared" si="47"/>
        <v>67522</v>
      </c>
      <c r="K103" s="250">
        <f>K104+K105</f>
        <v>12061</v>
      </c>
      <c r="L103" s="250">
        <f>L104+L105</f>
        <v>79583</v>
      </c>
      <c r="M103" s="250">
        <f>M104+M105</f>
        <v>0</v>
      </c>
      <c r="N103" s="250">
        <f>N104+N105</f>
        <v>79583</v>
      </c>
    </row>
    <row r="104" spans="1:14" ht="17.25" customHeight="1">
      <c r="A104" s="394">
        <v>14</v>
      </c>
      <c r="B104" s="411" t="s">
        <v>5</v>
      </c>
      <c r="C104" s="1" t="s">
        <v>343</v>
      </c>
      <c r="D104" s="249">
        <f aca="true" t="shared" si="48" ref="D104:J104">D86-D50</f>
        <v>35705</v>
      </c>
      <c r="E104" s="249">
        <f t="shared" si="48"/>
        <v>0</v>
      </c>
      <c r="F104" s="249">
        <f t="shared" si="48"/>
        <v>35705</v>
      </c>
      <c r="G104" s="249">
        <f t="shared" si="48"/>
        <v>0</v>
      </c>
      <c r="H104" s="249">
        <f t="shared" si="48"/>
        <v>35705</v>
      </c>
      <c r="I104" s="249">
        <f t="shared" si="48"/>
        <v>1817</v>
      </c>
      <c r="J104" s="249">
        <f t="shared" si="48"/>
        <v>37522</v>
      </c>
      <c r="K104" s="249">
        <f>K86-K50</f>
        <v>12061</v>
      </c>
      <c r="L104" s="249">
        <f>L86-L50</f>
        <v>49583</v>
      </c>
      <c r="M104" s="249">
        <f>M86-M50</f>
        <v>0</v>
      </c>
      <c r="N104" s="249">
        <f>N86-N50</f>
        <v>49583</v>
      </c>
    </row>
    <row r="105" spans="1:14" ht="17.25" customHeight="1" thickBot="1">
      <c r="A105" s="403">
        <v>15</v>
      </c>
      <c r="B105" s="411" t="s">
        <v>11</v>
      </c>
      <c r="C105" s="1" t="s">
        <v>344</v>
      </c>
      <c r="D105" s="249">
        <f aca="true" t="shared" si="49" ref="D105:J105">D98-D67</f>
        <v>27592</v>
      </c>
      <c r="E105" s="249">
        <f t="shared" si="49"/>
        <v>0</v>
      </c>
      <c r="F105" s="249">
        <f t="shared" si="49"/>
        <v>27592</v>
      </c>
      <c r="G105" s="249">
        <f t="shared" si="49"/>
        <v>0</v>
      </c>
      <c r="H105" s="249">
        <f t="shared" si="49"/>
        <v>27592</v>
      </c>
      <c r="I105" s="249">
        <f t="shared" si="49"/>
        <v>2408</v>
      </c>
      <c r="J105" s="249">
        <f t="shared" si="49"/>
        <v>30000</v>
      </c>
      <c r="K105" s="249">
        <f>K98-K67</f>
        <v>0</v>
      </c>
      <c r="L105" s="249">
        <f>L98-L67</f>
        <v>30000</v>
      </c>
      <c r="M105" s="249">
        <f>M98-M67</f>
        <v>0</v>
      </c>
      <c r="N105" s="249">
        <f>N98-N67</f>
        <v>30000</v>
      </c>
    </row>
    <row r="106" spans="1:14" ht="17.25" customHeight="1" thickBot="1">
      <c r="A106" s="404"/>
      <c r="B106" s="411"/>
      <c r="C106" s="1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</row>
    <row r="107" spans="1:14" ht="17.25" customHeight="1" thickBot="1">
      <c r="A107" s="207">
        <v>16</v>
      </c>
      <c r="B107" s="374" t="s">
        <v>255</v>
      </c>
      <c r="C107" s="105" t="s">
        <v>345</v>
      </c>
      <c r="D107" s="250">
        <f aca="true" t="shared" si="50" ref="D107:J107">D108+D111</f>
        <v>63297</v>
      </c>
      <c r="E107" s="250">
        <f t="shared" si="50"/>
        <v>0</v>
      </c>
      <c r="F107" s="250">
        <f t="shared" si="50"/>
        <v>63297</v>
      </c>
      <c r="G107" s="250">
        <f t="shared" si="50"/>
        <v>0</v>
      </c>
      <c r="H107" s="250">
        <f t="shared" si="50"/>
        <v>63297</v>
      </c>
      <c r="I107" s="250">
        <f t="shared" si="50"/>
        <v>4225</v>
      </c>
      <c r="J107" s="250">
        <f t="shared" si="50"/>
        <v>67522</v>
      </c>
      <c r="K107" s="250">
        <f>K108+K111</f>
        <v>12061</v>
      </c>
      <c r="L107" s="250">
        <f>L108+L111</f>
        <v>79583</v>
      </c>
      <c r="M107" s="250">
        <f>M108+M111</f>
        <v>0</v>
      </c>
      <c r="N107" s="250">
        <f>N108+N111</f>
        <v>79583</v>
      </c>
    </row>
    <row r="108" spans="1:14" ht="17.25" customHeight="1">
      <c r="A108" s="393">
        <v>17</v>
      </c>
      <c r="B108" s="411" t="s">
        <v>5</v>
      </c>
      <c r="C108" s="1" t="s">
        <v>346</v>
      </c>
      <c r="D108" s="249">
        <f aca="true" t="shared" si="51" ref="D108:J108">D109+D110</f>
        <v>63297</v>
      </c>
      <c r="E108" s="249">
        <f t="shared" si="51"/>
        <v>0</v>
      </c>
      <c r="F108" s="249">
        <f t="shared" si="51"/>
        <v>63297</v>
      </c>
      <c r="G108" s="249">
        <f t="shared" si="51"/>
        <v>0</v>
      </c>
      <c r="H108" s="249">
        <f t="shared" si="51"/>
        <v>63297</v>
      </c>
      <c r="I108" s="249">
        <f t="shared" si="51"/>
        <v>4225</v>
      </c>
      <c r="J108" s="249">
        <f t="shared" si="51"/>
        <v>67522</v>
      </c>
      <c r="K108" s="249">
        <f>K109+K110</f>
        <v>12061</v>
      </c>
      <c r="L108" s="249">
        <f>L109+L110</f>
        <v>79583</v>
      </c>
      <c r="M108" s="249">
        <f>M109+M110</f>
        <v>0</v>
      </c>
      <c r="N108" s="249">
        <f>N109+N110</f>
        <v>79583</v>
      </c>
    </row>
    <row r="109" spans="1:14" ht="17.25" customHeight="1">
      <c r="A109" s="394">
        <v>18</v>
      </c>
      <c r="B109" s="411" t="s">
        <v>6</v>
      </c>
      <c r="C109" s="1" t="s">
        <v>137</v>
      </c>
      <c r="D109" s="249">
        <v>35705</v>
      </c>
      <c r="E109" s="249"/>
      <c r="F109" s="249">
        <f>D109+E109</f>
        <v>35705</v>
      </c>
      <c r="G109" s="249"/>
      <c r="H109" s="249">
        <f>F109+G109</f>
        <v>35705</v>
      </c>
      <c r="I109" s="249">
        <v>1817</v>
      </c>
      <c r="J109" s="249">
        <f>H109+I109</f>
        <v>37522</v>
      </c>
      <c r="K109" s="249">
        <v>12061</v>
      </c>
      <c r="L109" s="249">
        <f>J109+K109</f>
        <v>49583</v>
      </c>
      <c r="M109" s="249"/>
      <c r="N109" s="249">
        <f>L109+M109</f>
        <v>49583</v>
      </c>
    </row>
    <row r="110" spans="1:14" ht="17.25" customHeight="1">
      <c r="A110" s="394">
        <v>19</v>
      </c>
      <c r="B110" s="411" t="s">
        <v>197</v>
      </c>
      <c r="C110" s="1" t="s">
        <v>138</v>
      </c>
      <c r="D110" s="249">
        <v>27592</v>
      </c>
      <c r="E110" s="249"/>
      <c r="F110" s="249">
        <f>D110+E110</f>
        <v>27592</v>
      </c>
      <c r="G110" s="249"/>
      <c r="H110" s="249">
        <f>F110+G110</f>
        <v>27592</v>
      </c>
      <c r="I110" s="249">
        <v>2408</v>
      </c>
      <c r="J110" s="249">
        <f>H110+I110</f>
        <v>30000</v>
      </c>
      <c r="K110" s="249"/>
      <c r="L110" s="249">
        <f>J110+K110</f>
        <v>30000</v>
      </c>
      <c r="M110" s="249"/>
      <c r="N110" s="249">
        <f>L110+M110</f>
        <v>30000</v>
      </c>
    </row>
    <row r="111" spans="1:14" ht="17.25" customHeight="1">
      <c r="A111" s="394">
        <v>20</v>
      </c>
      <c r="B111" s="411" t="s">
        <v>11</v>
      </c>
      <c r="C111" s="1" t="s">
        <v>347</v>
      </c>
      <c r="D111" s="249">
        <f aca="true" t="shared" si="52" ref="D111:J111">D112+D113</f>
        <v>0</v>
      </c>
      <c r="E111" s="249">
        <f t="shared" si="52"/>
        <v>0</v>
      </c>
      <c r="F111" s="249">
        <f t="shared" si="52"/>
        <v>0</v>
      </c>
      <c r="G111" s="249">
        <f t="shared" si="52"/>
        <v>0</v>
      </c>
      <c r="H111" s="249">
        <f t="shared" si="52"/>
        <v>0</v>
      </c>
      <c r="I111" s="249">
        <f t="shared" si="52"/>
        <v>0</v>
      </c>
      <c r="J111" s="249">
        <f t="shared" si="52"/>
        <v>0</v>
      </c>
      <c r="K111" s="249">
        <f>K112+K113</f>
        <v>0</v>
      </c>
      <c r="L111" s="249">
        <f>L112+L113</f>
        <v>0</v>
      </c>
      <c r="M111" s="249">
        <f>M112+M113</f>
        <v>0</v>
      </c>
      <c r="N111" s="249">
        <f>N112+N113</f>
        <v>0</v>
      </c>
    </row>
    <row r="112" spans="1:14" ht="17.25" customHeight="1">
      <c r="A112" s="394">
        <v>21</v>
      </c>
      <c r="B112" s="411" t="s">
        <v>12</v>
      </c>
      <c r="C112" s="1" t="s">
        <v>348</v>
      </c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</row>
    <row r="113" spans="1:14" ht="17.25" customHeight="1">
      <c r="A113" s="394">
        <v>22</v>
      </c>
      <c r="B113" s="411" t="s">
        <v>14</v>
      </c>
      <c r="C113" s="1" t="s">
        <v>349</v>
      </c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</row>
    <row r="114" spans="1:14" ht="17.25" customHeight="1">
      <c r="A114" s="395"/>
      <c r="B114" s="411"/>
      <c r="C114" s="1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</row>
    <row r="115" spans="1:14" s="115" customFormat="1" ht="28.5" customHeight="1">
      <c r="A115" s="405">
        <v>23</v>
      </c>
      <c r="B115" s="374" t="s">
        <v>32</v>
      </c>
      <c r="C115" s="359" t="s">
        <v>350</v>
      </c>
      <c r="D115" s="250">
        <v>0</v>
      </c>
      <c r="E115" s="250">
        <f aca="true" t="shared" si="53" ref="E115:J115">E116+E119+E126+E129</f>
        <v>0</v>
      </c>
      <c r="F115" s="250">
        <f t="shared" si="53"/>
        <v>0</v>
      </c>
      <c r="G115" s="250">
        <f t="shared" si="53"/>
        <v>0</v>
      </c>
      <c r="H115" s="250">
        <f t="shared" si="53"/>
        <v>0</v>
      </c>
      <c r="I115" s="250">
        <f t="shared" si="53"/>
        <v>0</v>
      </c>
      <c r="J115" s="250">
        <f t="shared" si="53"/>
        <v>0</v>
      </c>
      <c r="K115" s="250">
        <f>K116+K119+K126+K129</f>
        <v>0</v>
      </c>
      <c r="L115" s="250">
        <f>L116+L119+L126+L129</f>
        <v>0</v>
      </c>
      <c r="M115" s="250">
        <f>M116+M119+M126+M129</f>
        <v>0</v>
      </c>
      <c r="N115" s="250">
        <f>N116+N119+N126+N129</f>
        <v>0</v>
      </c>
    </row>
    <row r="116" spans="1:14" ht="17.25" customHeight="1">
      <c r="A116" s="395">
        <v>24</v>
      </c>
      <c r="B116" s="411" t="s">
        <v>5</v>
      </c>
      <c r="C116" s="236" t="s">
        <v>351</v>
      </c>
      <c r="D116" s="249">
        <f aca="true" t="shared" si="54" ref="D116:J116">D117+D118</f>
        <v>0</v>
      </c>
      <c r="E116" s="249">
        <f t="shared" si="54"/>
        <v>0</v>
      </c>
      <c r="F116" s="249">
        <f t="shared" si="54"/>
        <v>0</v>
      </c>
      <c r="G116" s="249">
        <f t="shared" si="54"/>
        <v>0</v>
      </c>
      <c r="H116" s="249">
        <f t="shared" si="54"/>
        <v>0</v>
      </c>
      <c r="I116" s="249">
        <f t="shared" si="54"/>
        <v>0</v>
      </c>
      <c r="J116" s="249">
        <f t="shared" si="54"/>
        <v>0</v>
      </c>
      <c r="K116" s="249">
        <f>K117+K118</f>
        <v>0</v>
      </c>
      <c r="L116" s="249">
        <f>L117+L118</f>
        <v>0</v>
      </c>
      <c r="M116" s="249">
        <f>M117+M118</f>
        <v>0</v>
      </c>
      <c r="N116" s="249">
        <f>N117+N118</f>
        <v>0</v>
      </c>
    </row>
    <row r="117" spans="1:14" ht="17.25" customHeight="1">
      <c r="A117" s="395">
        <v>25</v>
      </c>
      <c r="B117" s="411" t="s">
        <v>6</v>
      </c>
      <c r="C117" s="236" t="s">
        <v>352</v>
      </c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</row>
    <row r="118" spans="1:14" ht="17.25" customHeight="1">
      <c r="A118" s="394">
        <v>26</v>
      </c>
      <c r="B118" s="411" t="s">
        <v>197</v>
      </c>
      <c r="C118" s="236" t="s">
        <v>353</v>
      </c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</row>
    <row r="119" spans="1:14" ht="17.25" customHeight="1">
      <c r="A119" s="394">
        <v>27</v>
      </c>
      <c r="B119" s="411" t="s">
        <v>11</v>
      </c>
      <c r="C119" s="1" t="s">
        <v>354</v>
      </c>
      <c r="D119" s="249">
        <f aca="true" t="shared" si="55" ref="D119:J119">D120+D123</f>
        <v>0</v>
      </c>
      <c r="E119" s="249">
        <f t="shared" si="55"/>
        <v>0</v>
      </c>
      <c r="F119" s="249">
        <f t="shared" si="55"/>
        <v>0</v>
      </c>
      <c r="G119" s="249">
        <f t="shared" si="55"/>
        <v>0</v>
      </c>
      <c r="H119" s="249">
        <f t="shared" si="55"/>
        <v>0</v>
      </c>
      <c r="I119" s="249">
        <f t="shared" si="55"/>
        <v>0</v>
      </c>
      <c r="J119" s="249">
        <f t="shared" si="55"/>
        <v>0</v>
      </c>
      <c r="K119" s="249">
        <f>K120+K123</f>
        <v>0</v>
      </c>
      <c r="L119" s="249">
        <f>L120+L123</f>
        <v>0</v>
      </c>
      <c r="M119" s="249">
        <f>M120+M123</f>
        <v>0</v>
      </c>
      <c r="N119" s="249">
        <f>N120+N123</f>
        <v>0</v>
      </c>
    </row>
    <row r="120" spans="1:14" ht="17.25" customHeight="1">
      <c r="A120" s="394">
        <v>28</v>
      </c>
      <c r="B120" s="411" t="s">
        <v>12</v>
      </c>
      <c r="C120" s="1" t="s">
        <v>355</v>
      </c>
      <c r="D120" s="249">
        <f aca="true" t="shared" si="56" ref="D120:J120">D121+D122</f>
        <v>0</v>
      </c>
      <c r="E120" s="249">
        <f t="shared" si="56"/>
        <v>0</v>
      </c>
      <c r="F120" s="249">
        <f t="shared" si="56"/>
        <v>0</v>
      </c>
      <c r="G120" s="249">
        <f t="shared" si="56"/>
        <v>0</v>
      </c>
      <c r="H120" s="249">
        <f t="shared" si="56"/>
        <v>0</v>
      </c>
      <c r="I120" s="249">
        <f t="shared" si="56"/>
        <v>0</v>
      </c>
      <c r="J120" s="249">
        <f t="shared" si="56"/>
        <v>0</v>
      </c>
      <c r="K120" s="249">
        <f>K121+K122</f>
        <v>0</v>
      </c>
      <c r="L120" s="249">
        <f>L121+L122</f>
        <v>0</v>
      </c>
      <c r="M120" s="249">
        <f>M121+M122</f>
        <v>0</v>
      </c>
      <c r="N120" s="249">
        <f>N121+N122</f>
        <v>0</v>
      </c>
    </row>
    <row r="121" spans="1:14" ht="17.25" customHeight="1" thickBot="1">
      <c r="A121" s="403">
        <v>29</v>
      </c>
      <c r="B121" s="411" t="s">
        <v>233</v>
      </c>
      <c r="C121" s="1" t="s">
        <v>357</v>
      </c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</row>
    <row r="122" spans="1:14" ht="17.25" customHeight="1" thickBot="1">
      <c r="A122" s="360">
        <v>30</v>
      </c>
      <c r="B122" s="411" t="s">
        <v>234</v>
      </c>
      <c r="C122" s="362" t="s">
        <v>356</v>
      </c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</row>
    <row r="123" spans="1:14" ht="16.5" customHeight="1" thickBot="1">
      <c r="A123" s="360">
        <v>31</v>
      </c>
      <c r="B123" s="411" t="s">
        <v>14</v>
      </c>
      <c r="C123" s="363" t="s">
        <v>358</v>
      </c>
      <c r="D123" s="249">
        <f aca="true" t="shared" si="57" ref="D123:J123">D124+D125</f>
        <v>0</v>
      </c>
      <c r="E123" s="249">
        <f t="shared" si="57"/>
        <v>0</v>
      </c>
      <c r="F123" s="249">
        <f t="shared" si="57"/>
        <v>0</v>
      </c>
      <c r="G123" s="249">
        <f t="shared" si="57"/>
        <v>0</v>
      </c>
      <c r="H123" s="249">
        <f t="shared" si="57"/>
        <v>0</v>
      </c>
      <c r="I123" s="249">
        <f t="shared" si="57"/>
        <v>0</v>
      </c>
      <c r="J123" s="249">
        <f t="shared" si="57"/>
        <v>0</v>
      </c>
      <c r="K123" s="249">
        <f>K124+K125</f>
        <v>0</v>
      </c>
      <c r="L123" s="249">
        <f>L124+L125</f>
        <v>0</v>
      </c>
      <c r="M123" s="249">
        <f>M124+M125</f>
        <v>0</v>
      </c>
      <c r="N123" s="249">
        <f>N124+N125</f>
        <v>0</v>
      </c>
    </row>
    <row r="124" spans="1:14" ht="17.25" customHeight="1" thickBot="1">
      <c r="A124" s="360">
        <v>32</v>
      </c>
      <c r="B124" s="411" t="s">
        <v>307</v>
      </c>
      <c r="C124" s="1" t="s">
        <v>357</v>
      </c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</row>
    <row r="125" spans="1:14" ht="17.25" customHeight="1">
      <c r="A125" s="406">
        <v>33</v>
      </c>
      <c r="B125" s="411" t="s">
        <v>309</v>
      </c>
      <c r="C125" s="362" t="s">
        <v>356</v>
      </c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</row>
    <row r="126" spans="1:14" ht="17.25" customHeight="1" thickBot="1">
      <c r="A126" s="403">
        <v>34</v>
      </c>
      <c r="B126" s="411" t="s">
        <v>39</v>
      </c>
      <c r="C126" s="1" t="s">
        <v>359</v>
      </c>
      <c r="D126" s="249">
        <f aca="true" t="shared" si="58" ref="D126:J126">D127+D128</f>
        <v>0</v>
      </c>
      <c r="E126" s="249">
        <f t="shared" si="58"/>
        <v>0</v>
      </c>
      <c r="F126" s="249">
        <f t="shared" si="58"/>
        <v>0</v>
      </c>
      <c r="G126" s="249">
        <f t="shared" si="58"/>
        <v>0</v>
      </c>
      <c r="H126" s="249">
        <f t="shared" si="58"/>
        <v>0</v>
      </c>
      <c r="I126" s="249">
        <f t="shared" si="58"/>
        <v>0</v>
      </c>
      <c r="J126" s="249">
        <f t="shared" si="58"/>
        <v>0</v>
      </c>
      <c r="K126" s="249">
        <f>K127+K128</f>
        <v>0</v>
      </c>
      <c r="L126" s="249">
        <f>L127+L128</f>
        <v>0</v>
      </c>
      <c r="M126" s="249">
        <f>M127+M128</f>
        <v>0</v>
      </c>
      <c r="N126" s="249">
        <f>N127+N128</f>
        <v>0</v>
      </c>
    </row>
    <row r="127" spans="1:14" ht="17.25" customHeight="1" thickBot="1">
      <c r="A127" s="360">
        <v>35</v>
      </c>
      <c r="B127" s="411" t="s">
        <v>182</v>
      </c>
      <c r="C127" s="1" t="s">
        <v>360</v>
      </c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</row>
    <row r="128" spans="1:14" ht="17.25" customHeight="1">
      <c r="A128" s="393">
        <v>36</v>
      </c>
      <c r="B128" s="411" t="s">
        <v>247</v>
      </c>
      <c r="C128" s="1" t="s">
        <v>361</v>
      </c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</row>
    <row r="129" spans="1:14" ht="17.25" customHeight="1">
      <c r="A129" s="394">
        <v>37</v>
      </c>
      <c r="B129" s="411" t="s">
        <v>40</v>
      </c>
      <c r="C129" s="1" t="s">
        <v>362</v>
      </c>
      <c r="D129" s="249">
        <f aca="true" t="shared" si="59" ref="D129:J129">D130+D131</f>
        <v>0</v>
      </c>
      <c r="E129" s="249">
        <f t="shared" si="59"/>
        <v>0</v>
      </c>
      <c r="F129" s="249">
        <f t="shared" si="59"/>
        <v>0</v>
      </c>
      <c r="G129" s="249">
        <f t="shared" si="59"/>
        <v>0</v>
      </c>
      <c r="H129" s="249">
        <f t="shared" si="59"/>
        <v>0</v>
      </c>
      <c r="I129" s="249">
        <f t="shared" si="59"/>
        <v>0</v>
      </c>
      <c r="J129" s="249">
        <f t="shared" si="59"/>
        <v>0</v>
      </c>
      <c r="K129" s="249">
        <f>K130+K131</f>
        <v>0</v>
      </c>
      <c r="L129" s="249">
        <f>L130+L131</f>
        <v>0</v>
      </c>
      <c r="M129" s="249">
        <f>M130+M131</f>
        <v>0</v>
      </c>
      <c r="N129" s="249">
        <f>N130+N131</f>
        <v>0</v>
      </c>
    </row>
    <row r="130" spans="1:14" ht="17.25" customHeight="1">
      <c r="A130" s="394">
        <v>38</v>
      </c>
      <c r="B130" s="411" t="s">
        <v>180</v>
      </c>
      <c r="C130" s="1" t="s">
        <v>360</v>
      </c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</row>
    <row r="131" spans="1:14" s="115" customFormat="1" ht="17.25" customHeight="1">
      <c r="A131" s="396">
        <v>39</v>
      </c>
      <c r="B131" s="411" t="s">
        <v>181</v>
      </c>
      <c r="C131" s="1" t="s">
        <v>361</v>
      </c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</row>
    <row r="132" spans="1:14" ht="17.25" customHeight="1">
      <c r="A132" s="394">
        <v>40</v>
      </c>
      <c r="B132" s="411"/>
      <c r="C132" s="364" t="s">
        <v>363</v>
      </c>
      <c r="D132" s="250">
        <f aca="true" t="shared" si="60" ref="D132:J132">D107+D115</f>
        <v>63297</v>
      </c>
      <c r="E132" s="250">
        <f t="shared" si="60"/>
        <v>0</v>
      </c>
      <c r="F132" s="250">
        <f t="shared" si="60"/>
        <v>63297</v>
      </c>
      <c r="G132" s="250">
        <f t="shared" si="60"/>
        <v>0</v>
      </c>
      <c r="H132" s="250">
        <f t="shared" si="60"/>
        <v>63297</v>
      </c>
      <c r="I132" s="250">
        <f t="shared" si="60"/>
        <v>4225</v>
      </c>
      <c r="J132" s="250">
        <f t="shared" si="60"/>
        <v>67522</v>
      </c>
      <c r="K132" s="250">
        <f>K107+K115</f>
        <v>12061</v>
      </c>
      <c r="L132" s="250">
        <f>L107+L115</f>
        <v>79583</v>
      </c>
      <c r="M132" s="250">
        <f>M107+M115</f>
        <v>0</v>
      </c>
      <c r="N132" s="250">
        <f>N107+N115</f>
        <v>79583</v>
      </c>
    </row>
    <row r="133" spans="1:14" ht="17.25" customHeight="1">
      <c r="A133" s="395"/>
      <c r="B133" s="411"/>
      <c r="C133" s="358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</row>
    <row r="134" spans="1:14" s="115" customFormat="1" ht="17.25" customHeight="1" thickBot="1">
      <c r="A134" s="398">
        <v>41</v>
      </c>
      <c r="B134" s="374" t="s">
        <v>33</v>
      </c>
      <c r="C134" s="105" t="s">
        <v>364</v>
      </c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</row>
    <row r="135" spans="1:14" ht="17.25" customHeight="1" thickBot="1">
      <c r="A135" s="404"/>
      <c r="B135" s="411" t="s">
        <v>5</v>
      </c>
      <c r="C135" s="1" t="s">
        <v>365</v>
      </c>
      <c r="D135" s="249">
        <f aca="true" t="shared" si="61" ref="D135:J135">D136+D137</f>
        <v>0</v>
      </c>
      <c r="E135" s="249">
        <f t="shared" si="61"/>
        <v>0</v>
      </c>
      <c r="F135" s="249">
        <f t="shared" si="61"/>
        <v>0</v>
      </c>
      <c r="G135" s="249">
        <f t="shared" si="61"/>
        <v>0</v>
      </c>
      <c r="H135" s="249">
        <f t="shared" si="61"/>
        <v>0</v>
      </c>
      <c r="I135" s="249">
        <f t="shared" si="61"/>
        <v>0</v>
      </c>
      <c r="J135" s="249">
        <f t="shared" si="61"/>
        <v>0</v>
      </c>
      <c r="K135" s="249">
        <f>K136+K137</f>
        <v>0</v>
      </c>
      <c r="L135" s="249">
        <f>L136+L137</f>
        <v>0</v>
      </c>
      <c r="M135" s="249">
        <f>M136+M137</f>
        <v>0</v>
      </c>
      <c r="N135" s="249">
        <f>N136+N137</f>
        <v>0</v>
      </c>
    </row>
    <row r="136" spans="1:14" ht="17.25" customHeight="1" thickBot="1">
      <c r="A136" s="404"/>
      <c r="B136" s="411" t="s">
        <v>6</v>
      </c>
      <c r="C136" s="1" t="s">
        <v>366</v>
      </c>
      <c r="D136" s="249"/>
      <c r="E136" s="249"/>
      <c r="F136" s="249">
        <f>D136+E136</f>
        <v>0</v>
      </c>
      <c r="G136" s="249"/>
      <c r="H136" s="249">
        <f>F136+G136</f>
        <v>0</v>
      </c>
      <c r="I136" s="249"/>
      <c r="J136" s="249">
        <f>H136+I136</f>
        <v>0</v>
      </c>
      <c r="K136" s="249"/>
      <c r="L136" s="249">
        <f>J136+K136</f>
        <v>0</v>
      </c>
      <c r="M136" s="249"/>
      <c r="N136" s="249">
        <f>L136+M136</f>
        <v>0</v>
      </c>
    </row>
    <row r="137" spans="1:14" ht="17.25" customHeight="1" thickBot="1">
      <c r="A137" s="404"/>
      <c r="B137" s="411" t="s">
        <v>197</v>
      </c>
      <c r="C137" s="1" t="s">
        <v>367</v>
      </c>
      <c r="D137" s="249"/>
      <c r="E137" s="249"/>
      <c r="F137" s="249">
        <f>D137+E137</f>
        <v>0</v>
      </c>
      <c r="G137" s="249"/>
      <c r="H137" s="249">
        <f>F137+G137</f>
        <v>0</v>
      </c>
      <c r="I137" s="249"/>
      <c r="J137" s="249">
        <f>H137+I137</f>
        <v>0</v>
      </c>
      <c r="K137" s="249"/>
      <c r="L137" s="249">
        <f>J137+K137</f>
        <v>0</v>
      </c>
      <c r="M137" s="249"/>
      <c r="N137" s="249">
        <f>L137+M137</f>
        <v>0</v>
      </c>
    </row>
    <row r="138" spans="1:14" ht="17.25" customHeight="1" thickBot="1">
      <c r="A138" s="404"/>
      <c r="B138" s="411" t="s">
        <v>11</v>
      </c>
      <c r="C138" s="1" t="s">
        <v>368</v>
      </c>
      <c r="D138" s="249">
        <f aca="true" t="shared" si="62" ref="D138:J138">D139+D140</f>
        <v>0</v>
      </c>
      <c r="E138" s="249">
        <f t="shared" si="62"/>
        <v>0</v>
      </c>
      <c r="F138" s="249">
        <f t="shared" si="62"/>
        <v>0</v>
      </c>
      <c r="G138" s="249">
        <f t="shared" si="62"/>
        <v>0</v>
      </c>
      <c r="H138" s="249">
        <f t="shared" si="62"/>
        <v>0</v>
      </c>
      <c r="I138" s="249">
        <f t="shared" si="62"/>
        <v>0</v>
      </c>
      <c r="J138" s="249">
        <f t="shared" si="62"/>
        <v>0</v>
      </c>
      <c r="K138" s="249">
        <f>K139+K140</f>
        <v>0</v>
      </c>
      <c r="L138" s="249">
        <f>L139+L140</f>
        <v>0</v>
      </c>
      <c r="M138" s="249">
        <f>M139+M140</f>
        <v>0</v>
      </c>
      <c r="N138" s="249">
        <f>N139+N140</f>
        <v>0</v>
      </c>
    </row>
    <row r="139" spans="1:14" ht="17.25" customHeight="1" thickBot="1">
      <c r="A139" s="404"/>
      <c r="B139" s="411" t="s">
        <v>12</v>
      </c>
      <c r="C139" s="1" t="s">
        <v>184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</row>
    <row r="140" spans="1:14" ht="17.25" customHeight="1" thickBot="1">
      <c r="A140" s="404"/>
      <c r="B140" s="411" t="s">
        <v>14</v>
      </c>
      <c r="C140" s="1" t="s">
        <v>185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</row>
    <row r="141" spans="1:14" ht="17.25" customHeight="1" thickBot="1">
      <c r="A141" s="404"/>
      <c r="B141" s="411" t="s">
        <v>39</v>
      </c>
      <c r="C141" s="1" t="s">
        <v>369</v>
      </c>
      <c r="D141" s="249">
        <f aca="true" t="shared" si="63" ref="D141:J141">D142+D145</f>
        <v>0</v>
      </c>
      <c r="E141" s="249">
        <f t="shared" si="63"/>
        <v>0</v>
      </c>
      <c r="F141" s="249">
        <f t="shared" si="63"/>
        <v>0</v>
      </c>
      <c r="G141" s="249">
        <f t="shared" si="63"/>
        <v>0</v>
      </c>
      <c r="H141" s="249">
        <f t="shared" si="63"/>
        <v>0</v>
      </c>
      <c r="I141" s="249">
        <f t="shared" si="63"/>
        <v>0</v>
      </c>
      <c r="J141" s="249">
        <f t="shared" si="63"/>
        <v>0</v>
      </c>
      <c r="K141" s="249">
        <f>K142+K145</f>
        <v>0</v>
      </c>
      <c r="L141" s="249">
        <f>L142+L145</f>
        <v>0</v>
      </c>
      <c r="M141" s="249">
        <f>M142+M145</f>
        <v>0</v>
      </c>
      <c r="N141" s="249">
        <f>N142+N145</f>
        <v>0</v>
      </c>
    </row>
    <row r="142" spans="1:14" ht="17.25" customHeight="1" thickBot="1">
      <c r="A142" s="404"/>
      <c r="B142" s="411" t="s">
        <v>182</v>
      </c>
      <c r="C142" s="1" t="s">
        <v>370</v>
      </c>
      <c r="D142" s="249">
        <f aca="true" t="shared" si="64" ref="D142:J142">D143+D144</f>
        <v>0</v>
      </c>
      <c r="E142" s="249">
        <f t="shared" si="64"/>
        <v>0</v>
      </c>
      <c r="F142" s="249">
        <f t="shared" si="64"/>
        <v>0</v>
      </c>
      <c r="G142" s="249">
        <f t="shared" si="64"/>
        <v>0</v>
      </c>
      <c r="H142" s="249">
        <f t="shared" si="64"/>
        <v>0</v>
      </c>
      <c r="I142" s="249">
        <f t="shared" si="64"/>
        <v>0</v>
      </c>
      <c r="J142" s="249">
        <f t="shared" si="64"/>
        <v>0</v>
      </c>
      <c r="K142" s="249">
        <f>K143+K144</f>
        <v>0</v>
      </c>
      <c r="L142" s="249">
        <f>L143+L144</f>
        <v>0</v>
      </c>
      <c r="M142" s="249">
        <f>M143+M144</f>
        <v>0</v>
      </c>
      <c r="N142" s="249">
        <f>N143+N144</f>
        <v>0</v>
      </c>
    </row>
    <row r="143" spans="1:14" ht="17.25" customHeight="1" thickBot="1">
      <c r="A143" s="404"/>
      <c r="B143" s="411" t="s">
        <v>281</v>
      </c>
      <c r="C143" s="1" t="s">
        <v>371</v>
      </c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</row>
    <row r="144" spans="1:14" ht="17.25" customHeight="1" thickBot="1">
      <c r="A144" s="404"/>
      <c r="B144" s="411" t="s">
        <v>283</v>
      </c>
      <c r="C144" s="1" t="s">
        <v>372</v>
      </c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</row>
    <row r="145" spans="1:14" ht="17.25" customHeight="1" thickBot="1">
      <c r="A145" s="404"/>
      <c r="B145" s="411" t="s">
        <v>247</v>
      </c>
      <c r="C145" s="1" t="s">
        <v>373</v>
      </c>
      <c r="D145" s="249">
        <f aca="true" t="shared" si="65" ref="D145:J145">D146+D147</f>
        <v>0</v>
      </c>
      <c r="E145" s="249">
        <f t="shared" si="65"/>
        <v>0</v>
      </c>
      <c r="F145" s="249">
        <f t="shared" si="65"/>
        <v>0</v>
      </c>
      <c r="G145" s="249">
        <f t="shared" si="65"/>
        <v>0</v>
      </c>
      <c r="H145" s="249">
        <f t="shared" si="65"/>
        <v>0</v>
      </c>
      <c r="I145" s="249">
        <f t="shared" si="65"/>
        <v>0</v>
      </c>
      <c r="J145" s="249">
        <f t="shared" si="65"/>
        <v>0</v>
      </c>
      <c r="K145" s="249">
        <f>K146+K147</f>
        <v>0</v>
      </c>
      <c r="L145" s="249">
        <f>L146+L147</f>
        <v>0</v>
      </c>
      <c r="M145" s="249">
        <f>M146+M147</f>
        <v>0</v>
      </c>
      <c r="N145" s="249">
        <f>N146+N147</f>
        <v>0</v>
      </c>
    </row>
    <row r="146" spans="1:14" ht="17.25" customHeight="1" thickBot="1">
      <c r="A146" s="404"/>
      <c r="B146" s="411" t="s">
        <v>286</v>
      </c>
      <c r="C146" s="1" t="s">
        <v>371</v>
      </c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</row>
    <row r="147" spans="1:14" ht="17.25" customHeight="1" thickBot="1">
      <c r="A147" s="404"/>
      <c r="B147" s="411" t="s">
        <v>288</v>
      </c>
      <c r="C147" s="1" t="s">
        <v>372</v>
      </c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</row>
    <row r="148" spans="1:14" ht="17.25" customHeight="1" thickBot="1">
      <c r="A148" s="404"/>
      <c r="B148" s="411" t="s">
        <v>40</v>
      </c>
      <c r="C148" s="1" t="s">
        <v>374</v>
      </c>
      <c r="D148" s="249">
        <f aca="true" t="shared" si="66" ref="D148:J148">D149+D150</f>
        <v>0</v>
      </c>
      <c r="E148" s="249">
        <f t="shared" si="66"/>
        <v>0</v>
      </c>
      <c r="F148" s="249">
        <f t="shared" si="66"/>
        <v>0</v>
      </c>
      <c r="G148" s="249">
        <f t="shared" si="66"/>
        <v>0</v>
      </c>
      <c r="H148" s="249">
        <f t="shared" si="66"/>
        <v>0</v>
      </c>
      <c r="I148" s="249">
        <f t="shared" si="66"/>
        <v>0</v>
      </c>
      <c r="J148" s="249">
        <f t="shared" si="66"/>
        <v>0</v>
      </c>
      <c r="K148" s="249">
        <f>K149+K150</f>
        <v>0</v>
      </c>
      <c r="L148" s="249">
        <f>L149+L150</f>
        <v>0</v>
      </c>
      <c r="M148" s="249">
        <f>M149+M150</f>
        <v>0</v>
      </c>
      <c r="N148" s="249">
        <f>N149+N150</f>
        <v>0</v>
      </c>
    </row>
    <row r="149" spans="1:14" ht="17.25" customHeight="1" thickBot="1">
      <c r="A149" s="404"/>
      <c r="B149" s="411" t="s">
        <v>180</v>
      </c>
      <c r="C149" s="1" t="s">
        <v>375</v>
      </c>
      <c r="D149" s="249"/>
      <c r="E149" s="249"/>
      <c r="F149" s="249"/>
      <c r="G149" s="249"/>
      <c r="H149" s="249"/>
      <c r="I149" s="249">
        <v>0</v>
      </c>
      <c r="J149" s="249"/>
      <c r="K149" s="249">
        <v>0</v>
      </c>
      <c r="L149" s="249"/>
      <c r="M149" s="249">
        <v>0</v>
      </c>
      <c r="N149" s="249"/>
    </row>
    <row r="150" spans="1:14" ht="17.25" customHeight="1" thickBot="1">
      <c r="A150" s="360">
        <v>42</v>
      </c>
      <c r="B150" s="411" t="s">
        <v>181</v>
      </c>
      <c r="C150" s="1" t="s">
        <v>376</v>
      </c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</row>
    <row r="151" spans="1:14" ht="17.25" customHeight="1" thickBot="1">
      <c r="A151" s="360">
        <v>43</v>
      </c>
      <c r="B151" s="411" t="s">
        <v>41</v>
      </c>
      <c r="C151" s="1" t="s">
        <v>377</v>
      </c>
      <c r="D151" s="249">
        <f aca="true" t="shared" si="67" ref="D151:J151">D152+D153</f>
        <v>0</v>
      </c>
      <c r="E151" s="249">
        <f t="shared" si="67"/>
        <v>0</v>
      </c>
      <c r="F151" s="249">
        <f t="shared" si="67"/>
        <v>0</v>
      </c>
      <c r="G151" s="249">
        <f t="shared" si="67"/>
        <v>0</v>
      </c>
      <c r="H151" s="249">
        <f t="shared" si="67"/>
        <v>0</v>
      </c>
      <c r="I151" s="249">
        <f t="shared" si="67"/>
        <v>0</v>
      </c>
      <c r="J151" s="249">
        <f t="shared" si="67"/>
        <v>0</v>
      </c>
      <c r="K151" s="249">
        <f>K152+K153</f>
        <v>0</v>
      </c>
      <c r="L151" s="249">
        <f>L152+L153</f>
        <v>0</v>
      </c>
      <c r="M151" s="249">
        <f>M152+M153</f>
        <v>0</v>
      </c>
      <c r="N151" s="249">
        <f>N152+N153</f>
        <v>0</v>
      </c>
    </row>
    <row r="152" spans="1:14" ht="17.25" customHeight="1" thickBot="1">
      <c r="A152" s="360"/>
      <c r="B152" s="411" t="s">
        <v>241</v>
      </c>
      <c r="C152" s="1" t="s">
        <v>360</v>
      </c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</row>
    <row r="153" spans="1:14" ht="17.25" customHeight="1" thickBot="1">
      <c r="A153" s="360"/>
      <c r="B153" s="411" t="s">
        <v>242</v>
      </c>
      <c r="C153" s="1" t="s">
        <v>361</v>
      </c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</row>
    <row r="154" spans="1:14" s="368" customFormat="1" ht="17.25" customHeight="1" thickBot="1">
      <c r="A154" s="416">
        <v>44</v>
      </c>
      <c r="B154" s="419"/>
      <c r="C154" s="364" t="s">
        <v>378</v>
      </c>
      <c r="D154" s="367">
        <f aca="true" t="shared" si="68" ref="D154:J154">D151+D148+D141+D138+D135</f>
        <v>0</v>
      </c>
      <c r="E154" s="367">
        <f t="shared" si="68"/>
        <v>0</v>
      </c>
      <c r="F154" s="367">
        <f t="shared" si="68"/>
        <v>0</v>
      </c>
      <c r="G154" s="367">
        <f t="shared" si="68"/>
        <v>0</v>
      </c>
      <c r="H154" s="367">
        <f t="shared" si="68"/>
        <v>0</v>
      </c>
      <c r="I154" s="367">
        <f t="shared" si="68"/>
        <v>0</v>
      </c>
      <c r="J154" s="367">
        <f t="shared" si="68"/>
        <v>0</v>
      </c>
      <c r="K154" s="367">
        <f>K151+K148+K141+K138+K135</f>
        <v>0</v>
      </c>
      <c r="L154" s="367">
        <f>L151+L148+L141+L138+L135</f>
        <v>0</v>
      </c>
      <c r="M154" s="367">
        <f>M151+M148+M141+M138+M135</f>
        <v>0</v>
      </c>
      <c r="N154" s="367">
        <f>N151+N148+N141+N138+N135</f>
        <v>0</v>
      </c>
    </row>
    <row r="155" spans="1:14" ht="17.25" customHeight="1" hidden="1" thickBot="1">
      <c r="A155" s="417">
        <v>24</v>
      </c>
      <c r="B155" s="411" t="s">
        <v>33</v>
      </c>
      <c r="C155" s="1" t="s">
        <v>139</v>
      </c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</row>
    <row r="156" spans="1:14" ht="17.25" customHeight="1" thickBot="1">
      <c r="A156" s="417"/>
      <c r="B156" s="411"/>
      <c r="C156" s="1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</row>
    <row r="157" spans="1:14" s="115" customFormat="1" ht="17.25" customHeight="1" thickBot="1">
      <c r="A157" s="418"/>
      <c r="B157" s="520" t="s">
        <v>379</v>
      </c>
      <c r="C157" s="521"/>
      <c r="D157" s="250">
        <f aca="true" t="shared" si="69" ref="D157:J157">D100+D132</f>
        <v>286917</v>
      </c>
      <c r="E157" s="250">
        <f t="shared" si="69"/>
        <v>5897</v>
      </c>
      <c r="F157" s="250">
        <f t="shared" si="69"/>
        <v>292814</v>
      </c>
      <c r="G157" s="250">
        <f t="shared" si="69"/>
        <v>3934</v>
      </c>
      <c r="H157" s="250">
        <f t="shared" si="69"/>
        <v>296748</v>
      </c>
      <c r="I157" s="250">
        <f t="shared" si="69"/>
        <v>23254</v>
      </c>
      <c r="J157" s="250">
        <f t="shared" si="69"/>
        <v>320002</v>
      </c>
      <c r="K157" s="250">
        <f>K100+K132</f>
        <v>46178</v>
      </c>
      <c r="L157" s="250">
        <f>L100+L132</f>
        <v>366180</v>
      </c>
      <c r="M157" s="250">
        <f>M100+M132</f>
        <v>13845</v>
      </c>
      <c r="N157" s="250">
        <f>N100+N132</f>
        <v>380025</v>
      </c>
    </row>
    <row r="158" spans="1:14" s="115" customFormat="1" ht="17.25" customHeight="1" thickBot="1">
      <c r="A158" s="207">
        <v>45</v>
      </c>
      <c r="B158" s="517" t="s">
        <v>380</v>
      </c>
      <c r="C158" s="518"/>
      <c r="D158" s="251">
        <f aca="true" t="shared" si="70" ref="D158:J158">D101+D154</f>
        <v>286917</v>
      </c>
      <c r="E158" s="251">
        <f t="shared" si="70"/>
        <v>5897</v>
      </c>
      <c r="F158" s="251">
        <f t="shared" si="70"/>
        <v>292814</v>
      </c>
      <c r="G158" s="251">
        <f t="shared" si="70"/>
        <v>3934</v>
      </c>
      <c r="H158" s="251">
        <f t="shared" si="70"/>
        <v>296748</v>
      </c>
      <c r="I158" s="251">
        <f t="shared" si="70"/>
        <v>23254</v>
      </c>
      <c r="J158" s="251">
        <f t="shared" si="70"/>
        <v>320002</v>
      </c>
      <c r="K158" s="251">
        <f>K101+K154</f>
        <v>46178</v>
      </c>
      <c r="L158" s="251">
        <f>L101+L154</f>
        <v>366180</v>
      </c>
      <c r="M158" s="251">
        <f>M101+M154</f>
        <v>13845</v>
      </c>
      <c r="N158" s="251">
        <f>N101+N154</f>
        <v>380025</v>
      </c>
    </row>
    <row r="159" spans="1:4" s="123" customFormat="1" ht="17.25" customHeight="1">
      <c r="A159" s="246"/>
      <c r="B159" s="260"/>
      <c r="C159" s="211"/>
      <c r="D159" s="246"/>
    </row>
  </sheetData>
  <mergeCells count="4">
    <mergeCell ref="B158:C158"/>
    <mergeCell ref="A7:D7"/>
    <mergeCell ref="B157:C157"/>
    <mergeCell ref="A5:L5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73" r:id="rId1"/>
  <rowBreaks count="1" manualBreakCount="1">
    <brk id="5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workbookViewId="0" topLeftCell="A31">
      <selection activeCell="A1" sqref="A1:G1"/>
    </sheetView>
  </sheetViews>
  <sheetFormatPr defaultColWidth="9.00390625" defaultRowHeight="12.75"/>
  <cols>
    <col min="1" max="1" width="10.625" style="108" customWidth="1"/>
    <col min="2" max="2" width="46.875" style="108" customWidth="1"/>
    <col min="3" max="6" width="18.75390625" style="108" customWidth="1"/>
    <col min="7" max="7" width="9.125" style="108" customWidth="1"/>
    <col min="8" max="8" width="10.375" style="108" bestFit="1" customWidth="1"/>
    <col min="9" max="16384" width="9.125" style="108" customWidth="1"/>
  </cols>
  <sheetData>
    <row r="1" spans="1:7" ht="14.25">
      <c r="A1" s="551" t="s">
        <v>484</v>
      </c>
      <c r="B1" s="551"/>
      <c r="C1" s="552"/>
      <c r="D1" s="552"/>
      <c r="E1" s="552"/>
      <c r="F1" s="552"/>
      <c r="G1" s="552"/>
    </row>
    <row r="4" spans="1:6" ht="15" customHeight="1" thickBot="1">
      <c r="A4" s="555" t="s">
        <v>430</v>
      </c>
      <c r="B4" s="556"/>
      <c r="C4" s="556"/>
      <c r="D4" s="556"/>
      <c r="E4" s="556"/>
      <c r="F4" s="556"/>
    </row>
    <row r="5" spans="1:6" ht="13.5" customHeight="1">
      <c r="A5" s="559" t="s">
        <v>431</v>
      </c>
      <c r="B5" s="560"/>
      <c r="C5" s="561" t="s">
        <v>432</v>
      </c>
      <c r="D5" s="563" t="s">
        <v>433</v>
      </c>
      <c r="E5" s="565" t="s">
        <v>434</v>
      </c>
      <c r="F5" s="557" t="s">
        <v>110</v>
      </c>
    </row>
    <row r="6" spans="1:6" ht="18.75" customHeight="1" thickBot="1">
      <c r="A6" s="437" t="s">
        <v>124</v>
      </c>
      <c r="B6" s="438" t="s">
        <v>125</v>
      </c>
      <c r="C6" s="562"/>
      <c r="D6" s="564"/>
      <c r="E6" s="566"/>
      <c r="F6" s="558"/>
    </row>
    <row r="7" spans="1:7" ht="13.5" customHeight="1">
      <c r="A7" s="439">
        <v>561000</v>
      </c>
      <c r="B7" s="440" t="s">
        <v>463</v>
      </c>
      <c r="C7" s="441">
        <v>0</v>
      </c>
      <c r="D7" s="442">
        <v>2832</v>
      </c>
      <c r="E7" s="443">
        <v>0</v>
      </c>
      <c r="F7" s="444">
        <f>SUM(C7:E7)</f>
        <v>2832</v>
      </c>
      <c r="G7" s="109"/>
    </row>
    <row r="8" spans="1:7" ht="13.5" customHeight="1">
      <c r="A8" s="445">
        <v>562912</v>
      </c>
      <c r="B8" s="446" t="s">
        <v>435</v>
      </c>
      <c r="C8" s="447">
        <v>1537</v>
      </c>
      <c r="D8" s="448">
        <v>0</v>
      </c>
      <c r="E8" s="449">
        <v>0</v>
      </c>
      <c r="F8" s="450">
        <f>SUM(C8:E8)</f>
        <v>1537</v>
      </c>
      <c r="G8" s="109"/>
    </row>
    <row r="9" spans="1:7" ht="13.5" customHeight="1">
      <c r="A9" s="451">
        <v>562913</v>
      </c>
      <c r="B9" s="452" t="s">
        <v>436</v>
      </c>
      <c r="C9" s="453">
        <v>3692</v>
      </c>
      <c r="D9" s="454">
        <v>0</v>
      </c>
      <c r="E9" s="455">
        <v>0</v>
      </c>
      <c r="F9" s="456">
        <f aca="true" t="shared" si="0" ref="F9:F35">SUM(C9:E9)</f>
        <v>3692</v>
      </c>
      <c r="G9" s="109"/>
    </row>
    <row r="10" spans="1:7" ht="13.5" customHeight="1">
      <c r="A10" s="457">
        <v>562917</v>
      </c>
      <c r="B10" s="458" t="s">
        <v>437</v>
      </c>
      <c r="C10" s="459">
        <v>0</v>
      </c>
      <c r="D10" s="460">
        <v>1827</v>
      </c>
      <c r="E10" s="461">
        <v>0</v>
      </c>
      <c r="F10" s="450">
        <f t="shared" si="0"/>
        <v>1827</v>
      </c>
      <c r="G10" s="109"/>
    </row>
    <row r="11" spans="1:7" ht="13.5" customHeight="1">
      <c r="A11" s="457">
        <v>680001</v>
      </c>
      <c r="B11" s="458" t="s">
        <v>438</v>
      </c>
      <c r="C11" s="459">
        <v>0</v>
      </c>
      <c r="D11" s="460">
        <v>557</v>
      </c>
      <c r="E11" s="461">
        <v>0</v>
      </c>
      <c r="F11" s="450">
        <f t="shared" si="0"/>
        <v>557</v>
      </c>
      <c r="G11" s="109"/>
    </row>
    <row r="12" spans="1:7" ht="13.5" customHeight="1">
      <c r="A12" s="457">
        <v>680002</v>
      </c>
      <c r="B12" s="458" t="s">
        <v>439</v>
      </c>
      <c r="C12" s="459">
        <v>0</v>
      </c>
      <c r="D12" s="460">
        <v>3643</v>
      </c>
      <c r="E12" s="461">
        <v>0</v>
      </c>
      <c r="F12" s="450">
        <f t="shared" si="0"/>
        <v>3643</v>
      </c>
      <c r="G12" s="109"/>
    </row>
    <row r="13" spans="1:7" ht="13.5" customHeight="1">
      <c r="A13" s="457">
        <v>841133</v>
      </c>
      <c r="B13" s="458" t="s">
        <v>464</v>
      </c>
      <c r="C13" s="459">
        <f>43550+4100+1000+300</f>
        <v>48950</v>
      </c>
      <c r="D13" s="460">
        <f>2500+2300</f>
        <v>4800</v>
      </c>
      <c r="E13" s="461">
        <v>0</v>
      </c>
      <c r="F13" s="450">
        <f t="shared" si="0"/>
        <v>53750</v>
      </c>
      <c r="G13" s="109"/>
    </row>
    <row r="14" spans="1:7" ht="13.5" customHeight="1">
      <c r="A14" s="457">
        <v>841402</v>
      </c>
      <c r="B14" s="458" t="s">
        <v>440</v>
      </c>
      <c r="C14" s="459">
        <v>0</v>
      </c>
      <c r="D14" s="460">
        <v>0</v>
      </c>
      <c r="E14" s="461">
        <v>0</v>
      </c>
      <c r="F14" s="450">
        <f t="shared" si="0"/>
        <v>0</v>
      </c>
      <c r="G14" s="109"/>
    </row>
    <row r="15" spans="1:7" ht="13.5" customHeight="1">
      <c r="A15" s="457">
        <v>841403</v>
      </c>
      <c r="B15" s="458" t="s">
        <v>441</v>
      </c>
      <c r="C15" s="459">
        <v>0</v>
      </c>
      <c r="D15" s="460">
        <f>16958+12108+1000</f>
        <v>30066</v>
      </c>
      <c r="E15" s="461">
        <v>0</v>
      </c>
      <c r="F15" s="450">
        <f t="shared" si="0"/>
        <v>30066</v>
      </c>
      <c r="G15" s="109"/>
    </row>
    <row r="16" spans="1:7" ht="13.5" customHeight="1">
      <c r="A16" s="457">
        <v>841901</v>
      </c>
      <c r="B16" s="458" t="s">
        <v>442</v>
      </c>
      <c r="C16" s="459">
        <v>96698</v>
      </c>
      <c r="D16" s="460">
        <v>0</v>
      </c>
      <c r="E16" s="461">
        <v>0</v>
      </c>
      <c r="F16" s="450">
        <f t="shared" si="0"/>
        <v>96698</v>
      </c>
      <c r="G16" s="109"/>
    </row>
    <row r="17" spans="1:7" ht="13.5" customHeight="1">
      <c r="A17" s="457">
        <v>841907</v>
      </c>
      <c r="B17" s="458" t="s">
        <v>443</v>
      </c>
      <c r="C17" s="459">
        <v>0</v>
      </c>
      <c r="D17" s="460">
        <v>0</v>
      </c>
      <c r="E17" s="461">
        <v>0</v>
      </c>
      <c r="F17" s="450">
        <f t="shared" si="0"/>
        <v>0</v>
      </c>
      <c r="G17" s="109"/>
    </row>
    <row r="18" spans="1:7" ht="13.5" customHeight="1">
      <c r="A18" s="457">
        <v>869044</v>
      </c>
      <c r="B18" s="458" t="s">
        <v>465</v>
      </c>
      <c r="C18" s="459">
        <v>2800</v>
      </c>
      <c r="D18" s="460">
        <v>0</v>
      </c>
      <c r="E18" s="461">
        <v>0</v>
      </c>
      <c r="F18" s="450">
        <f t="shared" si="0"/>
        <v>2800</v>
      </c>
      <c r="G18" s="109"/>
    </row>
    <row r="19" spans="1:8" ht="13.5" customHeight="1">
      <c r="A19" s="457">
        <v>882111</v>
      </c>
      <c r="B19" s="458" t="s">
        <v>444</v>
      </c>
      <c r="C19" s="459">
        <f>1622+12000</f>
        <v>13622</v>
      </c>
      <c r="D19" s="460">
        <v>0</v>
      </c>
      <c r="E19" s="461">
        <v>0</v>
      </c>
      <c r="F19" s="450">
        <f t="shared" si="0"/>
        <v>13622</v>
      </c>
      <c r="G19" s="109"/>
      <c r="H19" s="462"/>
    </row>
    <row r="20" spans="1:7" ht="13.5" customHeight="1">
      <c r="A20" s="457">
        <v>882113</v>
      </c>
      <c r="B20" s="458" t="s">
        <v>445</v>
      </c>
      <c r="C20" s="459">
        <v>5580</v>
      </c>
      <c r="D20" s="460">
        <v>0</v>
      </c>
      <c r="E20" s="461">
        <v>0</v>
      </c>
      <c r="F20" s="450">
        <f t="shared" si="0"/>
        <v>5580</v>
      </c>
      <c r="G20" s="109"/>
    </row>
    <row r="21" spans="1:7" ht="13.5" customHeight="1" hidden="1">
      <c r="A21" s="457">
        <v>882115</v>
      </c>
      <c r="B21" s="458" t="s">
        <v>446</v>
      </c>
      <c r="C21" s="459">
        <v>0</v>
      </c>
      <c r="D21" s="460">
        <v>0</v>
      </c>
      <c r="E21" s="461">
        <v>0</v>
      </c>
      <c r="F21" s="450">
        <f t="shared" si="0"/>
        <v>0</v>
      </c>
      <c r="G21" s="109"/>
    </row>
    <row r="22" spans="1:7" ht="13.5" customHeight="1" hidden="1">
      <c r="A22" s="457">
        <v>882117</v>
      </c>
      <c r="B22" s="458" t="s">
        <v>447</v>
      </c>
      <c r="C22" s="459">
        <v>0</v>
      </c>
      <c r="D22" s="460">
        <v>0</v>
      </c>
      <c r="E22" s="461">
        <v>0</v>
      </c>
      <c r="F22" s="450">
        <f t="shared" si="0"/>
        <v>0</v>
      </c>
      <c r="G22" s="109"/>
    </row>
    <row r="23" spans="1:7" ht="13.5" customHeight="1" hidden="1">
      <c r="A23" s="457">
        <v>882119</v>
      </c>
      <c r="B23" s="458" t="s">
        <v>448</v>
      </c>
      <c r="C23" s="459">
        <v>0</v>
      </c>
      <c r="D23" s="460">
        <v>0</v>
      </c>
      <c r="E23" s="461" t="e">
        <f>#REF!</f>
        <v>#REF!</v>
      </c>
      <c r="F23" s="450" t="e">
        <f t="shared" si="0"/>
        <v>#REF!</v>
      </c>
      <c r="G23" s="109"/>
    </row>
    <row r="24" spans="1:7" ht="13.5" customHeight="1" hidden="1">
      <c r="A24" s="457">
        <v>882122</v>
      </c>
      <c r="B24" s="458" t="s">
        <v>449</v>
      </c>
      <c r="C24" s="459">
        <v>0</v>
      </c>
      <c r="D24" s="460">
        <v>0</v>
      </c>
      <c r="E24" s="461">
        <v>0</v>
      </c>
      <c r="F24" s="450">
        <f t="shared" si="0"/>
        <v>0</v>
      </c>
      <c r="G24" s="109"/>
    </row>
    <row r="25" spans="1:7" ht="13.5" customHeight="1" hidden="1">
      <c r="A25" s="457">
        <v>882123</v>
      </c>
      <c r="B25" s="458" t="s">
        <v>450</v>
      </c>
      <c r="C25" s="459">
        <v>0</v>
      </c>
      <c r="D25" s="460">
        <v>0</v>
      </c>
      <c r="E25" s="461">
        <v>0</v>
      </c>
      <c r="F25" s="450">
        <f t="shared" si="0"/>
        <v>0</v>
      </c>
      <c r="G25" s="109"/>
    </row>
    <row r="26" spans="1:7" ht="13.5" customHeight="1" hidden="1">
      <c r="A26" s="457">
        <v>882129</v>
      </c>
      <c r="B26" s="458" t="s">
        <v>451</v>
      </c>
      <c r="C26" s="459">
        <v>0</v>
      </c>
      <c r="D26" s="460">
        <v>0</v>
      </c>
      <c r="E26" s="461">
        <v>0</v>
      </c>
      <c r="F26" s="450">
        <f t="shared" si="0"/>
        <v>0</v>
      </c>
      <c r="G26" s="109"/>
    </row>
    <row r="27" spans="1:7" ht="13.5" customHeight="1" hidden="1">
      <c r="A27" s="457">
        <v>882202</v>
      </c>
      <c r="B27" s="458" t="s">
        <v>452</v>
      </c>
      <c r="C27" s="459">
        <v>0</v>
      </c>
      <c r="D27" s="460">
        <v>0</v>
      </c>
      <c r="E27" s="461">
        <v>0</v>
      </c>
      <c r="F27" s="450">
        <f t="shared" si="0"/>
        <v>0</v>
      </c>
      <c r="G27" s="109"/>
    </row>
    <row r="28" spans="1:7" ht="13.5" customHeight="1">
      <c r="A28" s="457">
        <v>889921</v>
      </c>
      <c r="B28" s="458" t="s">
        <v>453</v>
      </c>
      <c r="C28" s="459">
        <v>5334</v>
      </c>
      <c r="D28" s="460">
        <v>0</v>
      </c>
      <c r="E28" s="461">
        <v>0</v>
      </c>
      <c r="F28" s="450">
        <f t="shared" si="0"/>
        <v>5334</v>
      </c>
      <c r="G28" s="109"/>
    </row>
    <row r="29" spans="1:7" ht="13.5" customHeight="1">
      <c r="A29" s="457">
        <v>890302</v>
      </c>
      <c r="B29" s="458" t="s">
        <v>454</v>
      </c>
      <c r="C29" s="459">
        <v>0</v>
      </c>
      <c r="D29" s="460">
        <v>0</v>
      </c>
      <c r="E29" s="461">
        <v>0</v>
      </c>
      <c r="F29" s="450">
        <f t="shared" si="0"/>
        <v>0</v>
      </c>
      <c r="G29" s="109"/>
    </row>
    <row r="30" spans="1:7" ht="13.5" customHeight="1">
      <c r="A30" s="457">
        <v>890442</v>
      </c>
      <c r="B30" s="458" t="s">
        <v>455</v>
      </c>
      <c r="C30" s="459">
        <v>0</v>
      </c>
      <c r="D30" s="460">
        <v>0</v>
      </c>
      <c r="E30" s="461">
        <v>0</v>
      </c>
      <c r="F30" s="450">
        <f t="shared" si="0"/>
        <v>0</v>
      </c>
      <c r="G30" s="109"/>
    </row>
    <row r="31" spans="1:7" ht="13.5" customHeight="1">
      <c r="A31" s="457">
        <v>910123</v>
      </c>
      <c r="B31" s="458" t="s">
        <v>143</v>
      </c>
      <c r="C31" s="459">
        <v>0</v>
      </c>
      <c r="D31" s="460">
        <v>0</v>
      </c>
      <c r="E31" s="461">
        <v>0</v>
      </c>
      <c r="F31" s="450">
        <f t="shared" si="0"/>
        <v>0</v>
      </c>
      <c r="G31" s="109"/>
    </row>
    <row r="32" spans="1:7" ht="13.5" customHeight="1">
      <c r="A32" s="457">
        <v>910501</v>
      </c>
      <c r="B32" s="458" t="s">
        <v>144</v>
      </c>
      <c r="C32" s="459">
        <v>0</v>
      </c>
      <c r="D32" s="460">
        <v>0</v>
      </c>
      <c r="E32" s="461">
        <v>0</v>
      </c>
      <c r="F32" s="450">
        <f t="shared" si="0"/>
        <v>0</v>
      </c>
      <c r="G32" s="109"/>
    </row>
    <row r="33" spans="1:7" ht="13.5" customHeight="1">
      <c r="A33" s="457">
        <v>931102</v>
      </c>
      <c r="B33" s="458" t="s">
        <v>150</v>
      </c>
      <c r="C33" s="459">
        <v>0</v>
      </c>
      <c r="D33" s="460">
        <v>600</v>
      </c>
      <c r="E33" s="461">
        <v>0</v>
      </c>
      <c r="F33" s="450">
        <f>SUM(C33:E33)</f>
        <v>600</v>
      </c>
      <c r="G33" s="109"/>
    </row>
    <row r="34" spans="1:7" ht="13.5" customHeight="1">
      <c r="A34" s="457">
        <v>960302</v>
      </c>
      <c r="B34" s="458" t="s">
        <v>456</v>
      </c>
      <c r="C34" s="459">
        <v>38</v>
      </c>
      <c r="D34" s="460">
        <v>0</v>
      </c>
      <c r="E34" s="461">
        <v>0</v>
      </c>
      <c r="F34" s="450">
        <f t="shared" si="0"/>
        <v>38</v>
      </c>
      <c r="G34" s="109"/>
    </row>
    <row r="35" spans="1:6" ht="13.5" customHeight="1" thickBot="1">
      <c r="A35" s="463"/>
      <c r="B35" s="464" t="s">
        <v>467</v>
      </c>
      <c r="C35" s="465"/>
      <c r="D35" s="466">
        <v>64241</v>
      </c>
      <c r="E35" s="467"/>
      <c r="F35" s="450">
        <f t="shared" si="0"/>
        <v>64241</v>
      </c>
    </row>
    <row r="36" spans="1:7" ht="13.5" customHeight="1" thickBot="1">
      <c r="A36" s="553" t="s">
        <v>457</v>
      </c>
      <c r="B36" s="554"/>
      <c r="C36" s="468">
        <f>SUM(C8:C35)</f>
        <v>178251</v>
      </c>
      <c r="D36" s="468">
        <f>SUM(D7:D35)</f>
        <v>108566</v>
      </c>
      <c r="E36" s="469">
        <v>0</v>
      </c>
      <c r="F36" s="469">
        <f>SUM(C36:E36)</f>
        <v>286817</v>
      </c>
      <c r="G36" s="470"/>
    </row>
    <row r="37" spans="1:7" ht="13.5" customHeight="1">
      <c r="A37" s="471"/>
      <c r="B37" s="471"/>
      <c r="C37" s="472"/>
      <c r="D37" s="472"/>
      <c r="E37" s="473"/>
      <c r="F37" s="473"/>
      <c r="G37" s="470"/>
    </row>
    <row r="38" spans="1:7" ht="13.5" customHeight="1">
      <c r="A38" s="474"/>
      <c r="B38" s="474"/>
      <c r="C38" s="472"/>
      <c r="D38" s="472"/>
      <c r="E38" s="473"/>
      <c r="F38" s="473"/>
      <c r="G38" s="470"/>
    </row>
    <row r="39" spans="1:7" ht="13.5" customHeight="1">
      <c r="A39" s="474"/>
      <c r="B39" s="474"/>
      <c r="C39" s="472"/>
      <c r="D39" s="472"/>
      <c r="E39" s="473"/>
      <c r="F39" s="473"/>
      <c r="G39" s="470"/>
    </row>
    <row r="40" spans="1:6" ht="15" customHeight="1" thickBot="1">
      <c r="A40" s="555" t="s">
        <v>458</v>
      </c>
      <c r="B40" s="556"/>
      <c r="C40" s="556"/>
      <c r="D40" s="556"/>
      <c r="E40" s="556"/>
      <c r="F40" s="556"/>
    </row>
    <row r="41" spans="1:6" ht="13.5" customHeight="1">
      <c r="A41" s="559" t="s">
        <v>431</v>
      </c>
      <c r="B41" s="560"/>
      <c r="C41" s="561" t="s">
        <v>432</v>
      </c>
      <c r="D41" s="563" t="s">
        <v>433</v>
      </c>
      <c r="E41" s="565" t="s">
        <v>434</v>
      </c>
      <c r="F41" s="557" t="s">
        <v>110</v>
      </c>
    </row>
    <row r="42" spans="1:6" ht="19.5" customHeight="1" thickBot="1">
      <c r="A42" s="437" t="s">
        <v>124</v>
      </c>
      <c r="B42" s="438" t="s">
        <v>125</v>
      </c>
      <c r="C42" s="562"/>
      <c r="D42" s="564"/>
      <c r="E42" s="566"/>
      <c r="F42" s="558"/>
    </row>
    <row r="43" spans="1:7" ht="13.5" customHeight="1">
      <c r="A43" s="439">
        <v>561000</v>
      </c>
      <c r="B43" s="440" t="s">
        <v>463</v>
      </c>
      <c r="C43" s="441">
        <v>0</v>
      </c>
      <c r="D43" s="442">
        <v>15825</v>
      </c>
      <c r="E43" s="443">
        <v>0</v>
      </c>
      <c r="F43" s="475">
        <f>SUM(C43:E43)</f>
        <v>15825</v>
      </c>
      <c r="G43" s="109"/>
    </row>
    <row r="44" spans="1:6" ht="13.5" customHeight="1">
      <c r="A44" s="445">
        <v>562912</v>
      </c>
      <c r="B44" s="446" t="s">
        <v>435</v>
      </c>
      <c r="C44" s="447">
        <v>5407</v>
      </c>
      <c r="D44" s="448">
        <v>0</v>
      </c>
      <c r="E44" s="449">
        <v>0</v>
      </c>
      <c r="F44" s="476">
        <f>SUM(C44:E44)</f>
        <v>5407</v>
      </c>
    </row>
    <row r="45" spans="1:6" ht="13.5" customHeight="1">
      <c r="A45" s="451">
        <v>562913</v>
      </c>
      <c r="B45" s="452" t="s">
        <v>436</v>
      </c>
      <c r="C45" s="453">
        <v>7135</v>
      </c>
      <c r="D45" s="454">
        <v>0</v>
      </c>
      <c r="E45" s="455">
        <v>0</v>
      </c>
      <c r="F45" s="477">
        <f aca="true" t="shared" si="1" ref="F45:F78">SUM(C45:E45)</f>
        <v>7135</v>
      </c>
    </row>
    <row r="46" spans="1:6" ht="13.5" customHeight="1">
      <c r="A46" s="457">
        <v>562917</v>
      </c>
      <c r="B46" s="458" t="s">
        <v>437</v>
      </c>
      <c r="C46" s="459">
        <v>0</v>
      </c>
      <c r="D46" s="460">
        <f>16990+1000</f>
        <v>17990</v>
      </c>
      <c r="E46" s="461">
        <v>0</v>
      </c>
      <c r="F46" s="476">
        <f t="shared" si="1"/>
        <v>17990</v>
      </c>
    </row>
    <row r="47" spans="1:6" ht="13.5" customHeight="1">
      <c r="A47" s="457">
        <v>680001</v>
      </c>
      <c r="B47" s="458" t="s">
        <v>438</v>
      </c>
      <c r="C47" s="459">
        <v>0</v>
      </c>
      <c r="D47" s="460">
        <v>163</v>
      </c>
      <c r="E47" s="461">
        <v>0</v>
      </c>
      <c r="F47" s="476">
        <f t="shared" si="1"/>
        <v>163</v>
      </c>
    </row>
    <row r="48" spans="1:7" ht="13.5" customHeight="1">
      <c r="A48" s="457">
        <v>680002</v>
      </c>
      <c r="B48" s="458" t="s">
        <v>439</v>
      </c>
      <c r="C48" s="459">
        <v>0</v>
      </c>
      <c r="D48" s="460">
        <v>1747</v>
      </c>
      <c r="E48" s="461">
        <v>0</v>
      </c>
      <c r="F48" s="476">
        <f t="shared" si="1"/>
        <v>1747</v>
      </c>
      <c r="G48" s="109"/>
    </row>
    <row r="49" spans="1:6" ht="13.5" customHeight="1">
      <c r="A49" s="457">
        <v>841402</v>
      </c>
      <c r="B49" s="458" t="s">
        <v>440</v>
      </c>
      <c r="C49" s="459">
        <v>3835</v>
      </c>
      <c r="D49" s="460">
        <v>0</v>
      </c>
      <c r="E49" s="461">
        <v>0</v>
      </c>
      <c r="F49" s="476">
        <f t="shared" si="1"/>
        <v>3835</v>
      </c>
    </row>
    <row r="50" spans="1:6" ht="13.5" customHeight="1">
      <c r="A50" s="457">
        <v>841403</v>
      </c>
      <c r="B50" s="458" t="s">
        <v>441</v>
      </c>
      <c r="C50" s="459">
        <v>33930</v>
      </c>
      <c r="D50" s="460">
        <v>10486</v>
      </c>
      <c r="E50" s="461">
        <v>0</v>
      </c>
      <c r="F50" s="476">
        <f t="shared" si="1"/>
        <v>44416</v>
      </c>
    </row>
    <row r="51" spans="1:6" ht="13.5" customHeight="1">
      <c r="A51" s="457">
        <v>841901</v>
      </c>
      <c r="B51" s="458" t="s">
        <v>459</v>
      </c>
      <c r="C51" s="459">
        <v>675</v>
      </c>
      <c r="D51" s="460">
        <v>0</v>
      </c>
      <c r="E51" s="461">
        <v>0</v>
      </c>
      <c r="F51" s="476">
        <f t="shared" si="1"/>
        <v>675</v>
      </c>
    </row>
    <row r="52" spans="1:6" ht="13.5" customHeight="1">
      <c r="A52" s="457">
        <v>841907</v>
      </c>
      <c r="B52" s="458" t="s">
        <v>443</v>
      </c>
      <c r="C52" s="459">
        <v>99655</v>
      </c>
      <c r="D52" s="460">
        <v>0</v>
      </c>
      <c r="E52" s="461">
        <v>0</v>
      </c>
      <c r="F52" s="476">
        <f t="shared" si="1"/>
        <v>99655</v>
      </c>
    </row>
    <row r="53" spans="1:6" ht="13.5" customHeight="1">
      <c r="A53" s="457">
        <v>842421</v>
      </c>
      <c r="B53" s="458" t="s">
        <v>497</v>
      </c>
      <c r="C53" s="459">
        <v>0</v>
      </c>
      <c r="D53" s="460">
        <v>1936</v>
      </c>
      <c r="E53" s="461">
        <v>0</v>
      </c>
      <c r="F53" s="476">
        <f>SUM(C53:E53)</f>
        <v>1936</v>
      </c>
    </row>
    <row r="54" spans="1:6" ht="13.5" customHeight="1">
      <c r="A54" s="457">
        <v>842521</v>
      </c>
      <c r="B54" s="458" t="s">
        <v>470</v>
      </c>
      <c r="C54" s="459">
        <f>576+63</f>
        <v>639</v>
      </c>
      <c r="D54" s="460">
        <v>0</v>
      </c>
      <c r="E54" s="461">
        <v>0</v>
      </c>
      <c r="F54" s="476">
        <f>SUM(C54:E54)</f>
        <v>639</v>
      </c>
    </row>
    <row r="55" spans="1:6" ht="13.5" customHeight="1">
      <c r="A55" s="457">
        <v>862101</v>
      </c>
      <c r="B55" s="458" t="s">
        <v>469</v>
      </c>
      <c r="C55" s="459">
        <v>553</v>
      </c>
      <c r="D55" s="460">
        <v>3530</v>
      </c>
      <c r="E55" s="461">
        <v>0</v>
      </c>
      <c r="F55" s="476">
        <f>SUM(C55:E55)</f>
        <v>4083</v>
      </c>
    </row>
    <row r="56" spans="1:6" ht="13.5" customHeight="1">
      <c r="A56" s="457">
        <v>869042</v>
      </c>
      <c r="B56" s="458" t="s">
        <v>495</v>
      </c>
      <c r="C56" s="459">
        <v>0</v>
      </c>
      <c r="D56" s="460">
        <v>2033</v>
      </c>
      <c r="E56" s="461">
        <v>0</v>
      </c>
      <c r="F56" s="476">
        <f>SUM(C56:E56)</f>
        <v>2033</v>
      </c>
    </row>
    <row r="57" spans="1:6" ht="13.5" customHeight="1">
      <c r="A57" s="457">
        <v>869044</v>
      </c>
      <c r="B57" s="458" t="s">
        <v>496</v>
      </c>
      <c r="C57" s="459">
        <v>3779</v>
      </c>
      <c r="D57" s="460">
        <v>0</v>
      </c>
      <c r="E57" s="461">
        <v>0</v>
      </c>
      <c r="F57" s="476">
        <f>SUM(C57:E57)</f>
        <v>3779</v>
      </c>
    </row>
    <row r="58" spans="1:8" ht="13.5" customHeight="1">
      <c r="A58" s="457">
        <v>882111</v>
      </c>
      <c r="B58" s="458" t="s">
        <v>444</v>
      </c>
      <c r="C58" s="459">
        <f>2230+15500</f>
        <v>17730</v>
      </c>
      <c r="D58" s="460">
        <v>0</v>
      </c>
      <c r="E58" s="461">
        <v>0</v>
      </c>
      <c r="F58" s="476">
        <f t="shared" si="1"/>
        <v>17730</v>
      </c>
      <c r="H58" s="462"/>
    </row>
    <row r="59" spans="1:6" ht="13.5" customHeight="1">
      <c r="A59" s="457">
        <v>882113</v>
      </c>
      <c r="B59" s="458" t="s">
        <v>445</v>
      </c>
      <c r="C59" s="459">
        <v>6300</v>
      </c>
      <c r="D59" s="460">
        <v>0</v>
      </c>
      <c r="E59" s="461">
        <v>0</v>
      </c>
      <c r="F59" s="476">
        <f t="shared" si="1"/>
        <v>6300</v>
      </c>
    </row>
    <row r="60" spans="1:6" ht="13.5" customHeight="1">
      <c r="A60" s="457">
        <v>882115</v>
      </c>
      <c r="B60" s="458" t="s">
        <v>446</v>
      </c>
      <c r="C60" s="459">
        <v>314</v>
      </c>
      <c r="D60" s="460">
        <v>0</v>
      </c>
      <c r="E60" s="461">
        <v>0</v>
      </c>
      <c r="F60" s="476">
        <f t="shared" si="1"/>
        <v>314</v>
      </c>
    </row>
    <row r="61" spans="1:6" ht="13.5" customHeight="1">
      <c r="A61" s="457">
        <v>882122</v>
      </c>
      <c r="B61" s="458" t="s">
        <v>449</v>
      </c>
      <c r="C61" s="459">
        <v>0</v>
      </c>
      <c r="D61" s="460">
        <f>85+300</f>
        <v>385</v>
      </c>
      <c r="E61" s="461">
        <v>0</v>
      </c>
      <c r="F61" s="476">
        <f t="shared" si="1"/>
        <v>385</v>
      </c>
    </row>
    <row r="62" spans="1:6" ht="13.5" customHeight="1">
      <c r="A62" s="457">
        <v>882123</v>
      </c>
      <c r="B62" s="458" t="s">
        <v>450</v>
      </c>
      <c r="C62" s="459">
        <v>0</v>
      </c>
      <c r="D62" s="460">
        <v>60</v>
      </c>
      <c r="E62" s="461">
        <v>0</v>
      </c>
      <c r="F62" s="476">
        <f t="shared" si="1"/>
        <v>60</v>
      </c>
    </row>
    <row r="63" spans="1:6" ht="13.5" customHeight="1">
      <c r="A63" s="457">
        <v>882124</v>
      </c>
      <c r="B63" s="458" t="s">
        <v>466</v>
      </c>
      <c r="C63" s="459">
        <v>0</v>
      </c>
      <c r="D63" s="460">
        <v>1000</v>
      </c>
      <c r="E63" s="461">
        <v>0</v>
      </c>
      <c r="F63" s="476">
        <f>SUM(C63:E63)</f>
        <v>1000</v>
      </c>
    </row>
    <row r="64" spans="1:6" ht="13.5" customHeight="1">
      <c r="A64" s="457">
        <v>882202</v>
      </c>
      <c r="B64" s="458" t="s">
        <v>452</v>
      </c>
      <c r="C64" s="459">
        <v>100</v>
      </c>
      <c r="D64" s="460">
        <v>0</v>
      </c>
      <c r="E64" s="461">
        <v>0</v>
      </c>
      <c r="F64" s="476">
        <f t="shared" si="1"/>
        <v>100</v>
      </c>
    </row>
    <row r="65" spans="1:6" ht="13.5" customHeight="1">
      <c r="A65" s="457">
        <v>882203</v>
      </c>
      <c r="B65" s="458" t="s">
        <v>460</v>
      </c>
      <c r="C65" s="459">
        <v>400</v>
      </c>
      <c r="D65" s="460">
        <v>0</v>
      </c>
      <c r="E65" s="461">
        <v>0</v>
      </c>
      <c r="F65" s="476">
        <f t="shared" si="1"/>
        <v>400</v>
      </c>
    </row>
    <row r="66" spans="1:6" ht="13.5" customHeight="1">
      <c r="A66" s="457">
        <v>889921</v>
      </c>
      <c r="B66" s="458" t="s">
        <v>453</v>
      </c>
      <c r="C66" s="459">
        <v>6984</v>
      </c>
      <c r="D66" s="460">
        <v>0</v>
      </c>
      <c r="E66" s="461">
        <v>0</v>
      </c>
      <c r="F66" s="476">
        <f t="shared" si="1"/>
        <v>6984</v>
      </c>
    </row>
    <row r="67" spans="1:6" ht="13.5" customHeight="1">
      <c r="A67" s="457">
        <v>889928</v>
      </c>
      <c r="B67" s="458" t="s">
        <v>471</v>
      </c>
      <c r="C67" s="459">
        <v>6040</v>
      </c>
      <c r="D67" s="460">
        <v>0</v>
      </c>
      <c r="E67" s="461">
        <v>0</v>
      </c>
      <c r="F67" s="476">
        <f>SUM(C67:E67)</f>
        <v>6040</v>
      </c>
    </row>
    <row r="68" spans="1:6" ht="13.5" customHeight="1">
      <c r="A68" s="457">
        <v>890301</v>
      </c>
      <c r="B68" s="458" t="s">
        <v>461</v>
      </c>
      <c r="C68" s="459">
        <v>0</v>
      </c>
      <c r="D68" s="460">
        <v>840</v>
      </c>
      <c r="E68" s="461">
        <v>0</v>
      </c>
      <c r="F68" s="476">
        <f t="shared" si="1"/>
        <v>840</v>
      </c>
    </row>
    <row r="69" spans="1:8" ht="13.5" customHeight="1">
      <c r="A69" s="457">
        <v>890442</v>
      </c>
      <c r="B69" s="458" t="s">
        <v>455</v>
      </c>
      <c r="C69" s="459">
        <v>1684</v>
      </c>
      <c r="D69" s="460">
        <v>0</v>
      </c>
      <c r="E69" s="461">
        <v>0</v>
      </c>
      <c r="F69" s="476">
        <f t="shared" si="1"/>
        <v>1684</v>
      </c>
      <c r="H69" s="108">
        <v>187162</v>
      </c>
    </row>
    <row r="70" spans="1:8" ht="13.5" customHeight="1">
      <c r="A70" s="457">
        <v>910123</v>
      </c>
      <c r="B70" s="458" t="s">
        <v>143</v>
      </c>
      <c r="C70" s="459">
        <v>0</v>
      </c>
      <c r="D70" s="460">
        <v>4164</v>
      </c>
      <c r="E70" s="461">
        <v>0</v>
      </c>
      <c r="F70" s="476">
        <f t="shared" si="1"/>
        <v>4164</v>
      </c>
      <c r="H70" s="108">
        <v>183102</v>
      </c>
    </row>
    <row r="71" spans="1:6" ht="15" customHeight="1" thickBot="1">
      <c r="A71" s="555" t="s">
        <v>458</v>
      </c>
      <c r="B71" s="556"/>
      <c r="C71" s="556"/>
      <c r="D71" s="556"/>
      <c r="E71" s="556"/>
      <c r="F71" s="556"/>
    </row>
    <row r="72" spans="1:6" ht="13.5" customHeight="1">
      <c r="A72" s="559" t="s">
        <v>431</v>
      </c>
      <c r="B72" s="560"/>
      <c r="C72" s="561" t="s">
        <v>432</v>
      </c>
      <c r="D72" s="563" t="s">
        <v>433</v>
      </c>
      <c r="E72" s="565" t="s">
        <v>434</v>
      </c>
      <c r="F72" s="557" t="s">
        <v>110</v>
      </c>
    </row>
    <row r="73" spans="1:6" ht="19.5" customHeight="1" thickBot="1">
      <c r="A73" s="437" t="s">
        <v>124</v>
      </c>
      <c r="B73" s="438" t="s">
        <v>125</v>
      </c>
      <c r="C73" s="562"/>
      <c r="D73" s="564"/>
      <c r="E73" s="566"/>
      <c r="F73" s="558"/>
    </row>
    <row r="74" spans="1:6" ht="13.5" customHeight="1">
      <c r="A74" s="457">
        <v>910501</v>
      </c>
      <c r="B74" s="458" t="s">
        <v>144</v>
      </c>
      <c r="C74" s="459">
        <v>0</v>
      </c>
      <c r="D74" s="460">
        <v>10811</v>
      </c>
      <c r="E74" s="461">
        <v>0</v>
      </c>
      <c r="F74" s="476">
        <f t="shared" si="1"/>
        <v>10811</v>
      </c>
    </row>
    <row r="75" spans="1:7" ht="13.5" customHeight="1">
      <c r="A75" s="457">
        <v>931102</v>
      </c>
      <c r="B75" s="458" t="s">
        <v>150</v>
      </c>
      <c r="C75" s="459">
        <v>0</v>
      </c>
      <c r="D75" s="460">
        <v>6689</v>
      </c>
      <c r="E75" s="461">
        <v>0</v>
      </c>
      <c r="F75" s="476">
        <f t="shared" si="1"/>
        <v>6689</v>
      </c>
      <c r="G75" s="109"/>
    </row>
    <row r="76" spans="1:7" ht="13.5" customHeight="1">
      <c r="A76" s="457">
        <v>931201</v>
      </c>
      <c r="B76" s="458" t="s">
        <v>472</v>
      </c>
      <c r="C76" s="459">
        <v>0</v>
      </c>
      <c r="D76" s="460">
        <v>2000</v>
      </c>
      <c r="E76" s="461">
        <v>0</v>
      </c>
      <c r="F76" s="476">
        <f>SUM(C76:E76)</f>
        <v>2000</v>
      </c>
      <c r="G76" s="109"/>
    </row>
    <row r="77" spans="1:6" ht="13.5" customHeight="1">
      <c r="A77" s="457">
        <v>960302</v>
      </c>
      <c r="B77" s="458" t="s">
        <v>456</v>
      </c>
      <c r="C77" s="459">
        <v>1098</v>
      </c>
      <c r="D77" s="460">
        <v>0</v>
      </c>
      <c r="E77" s="461">
        <v>0</v>
      </c>
      <c r="F77" s="476">
        <f t="shared" si="1"/>
        <v>1098</v>
      </c>
    </row>
    <row r="78" spans="1:8" ht="13.5" customHeight="1" thickBot="1">
      <c r="A78" s="463"/>
      <c r="B78" s="464" t="s">
        <v>468</v>
      </c>
      <c r="C78" s="465"/>
      <c r="D78" s="466">
        <v>10900</v>
      </c>
      <c r="E78" s="467"/>
      <c r="F78" s="476">
        <f t="shared" si="1"/>
        <v>10900</v>
      </c>
      <c r="H78" s="462">
        <f>J79-F79</f>
        <v>0</v>
      </c>
    </row>
    <row r="79" spans="1:10" ht="13.5" customHeight="1" thickBot="1">
      <c r="A79" s="553" t="s">
        <v>457</v>
      </c>
      <c r="B79" s="554"/>
      <c r="C79" s="468">
        <f>SUM(C43:C78)</f>
        <v>196258</v>
      </c>
      <c r="D79" s="468">
        <f>SUM(D43:D78)</f>
        <v>90559</v>
      </c>
      <c r="E79" s="468">
        <f>SUM(E43:E78)</f>
        <v>0</v>
      </c>
      <c r="F79" s="468">
        <f>SUM(F43:F78)</f>
        <v>286817</v>
      </c>
      <c r="J79" s="108">
        <v>286817</v>
      </c>
    </row>
    <row r="80" spans="1:3" ht="14.25">
      <c r="A80" s="163"/>
      <c r="C80" s="478"/>
    </row>
    <row r="81" spans="1:3" ht="14.25">
      <c r="A81" s="163"/>
      <c r="C81" s="478"/>
    </row>
    <row r="82" spans="1:3" ht="14.25">
      <c r="A82" s="163"/>
      <c r="C82" s="478"/>
    </row>
    <row r="83" spans="1:3" ht="14.25">
      <c r="A83" s="163"/>
      <c r="C83" s="478"/>
    </row>
    <row r="84" spans="1:3" ht="14.25">
      <c r="A84" s="163"/>
      <c r="C84" s="478"/>
    </row>
    <row r="85" spans="1:3" ht="14.25">
      <c r="A85" s="163"/>
      <c r="C85" s="478"/>
    </row>
    <row r="86" spans="1:3" ht="14.25">
      <c r="A86" s="163"/>
      <c r="C86" s="478"/>
    </row>
  </sheetData>
  <mergeCells count="21">
    <mergeCell ref="A71:F71"/>
    <mergeCell ref="A72:B72"/>
    <mergeCell ref="C72:C73"/>
    <mergeCell ref="D72:D73"/>
    <mergeCell ref="E72:E73"/>
    <mergeCell ref="F72:F73"/>
    <mergeCell ref="F41:F42"/>
    <mergeCell ref="A5:B5"/>
    <mergeCell ref="C5:C6"/>
    <mergeCell ref="D5:D6"/>
    <mergeCell ref="E5:E6"/>
    <mergeCell ref="A1:G1"/>
    <mergeCell ref="A79:B79"/>
    <mergeCell ref="A40:F40"/>
    <mergeCell ref="A4:F4"/>
    <mergeCell ref="F5:F6"/>
    <mergeCell ref="A36:B36"/>
    <mergeCell ref="A41:B41"/>
    <mergeCell ref="C41:C42"/>
    <mergeCell ref="D41:D42"/>
    <mergeCell ref="E41:E42"/>
  </mergeCells>
  <printOptions/>
  <pageMargins left="0.75" right="0.75" top="1" bottom="1" header="0.5" footer="0.5"/>
  <pageSetup horizontalDpi="600" verticalDpi="600" orientation="landscape" paperSize="9" scale="95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5"/>
  <sheetViews>
    <sheetView view="pageBreakPreview" zoomScaleSheetLayoutView="100" workbookViewId="0" topLeftCell="B1">
      <selection activeCell="J2" sqref="J1:K16384"/>
    </sheetView>
  </sheetViews>
  <sheetFormatPr defaultColWidth="9.00390625" defaultRowHeight="17.25" customHeight="1"/>
  <cols>
    <col min="1" max="1" width="6.75390625" style="108" hidden="1" customWidth="1"/>
    <col min="2" max="2" width="9.375" style="163" customWidth="1"/>
    <col min="3" max="3" width="70.25390625" style="108" customWidth="1"/>
    <col min="4" max="4" width="13.00390625" style="108" customWidth="1"/>
    <col min="5" max="11" width="13.00390625" style="108" hidden="1" customWidth="1"/>
    <col min="12" max="14" width="13.00390625" style="108" customWidth="1"/>
    <col min="15" max="16384" width="9.125" style="108" customWidth="1"/>
  </cols>
  <sheetData>
    <row r="1" spans="1:16" ht="17.25" customHeight="1">
      <c r="A1" s="108" t="s">
        <v>199</v>
      </c>
      <c r="B1" s="551" t="s">
        <v>533</v>
      </c>
      <c r="C1" s="551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ht="17.25" customHeight="1">
      <c r="B2" s="108" t="s">
        <v>509</v>
      </c>
    </row>
    <row r="3" spans="1:14" ht="12.75" customHeight="1">
      <c r="A3" s="109"/>
      <c r="B3" s="110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7.25" customHeight="1" hidden="1">
      <c r="A4" s="109"/>
      <c r="B4" s="110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7.25" customHeight="1">
      <c r="A5" s="522" t="s">
        <v>394</v>
      </c>
      <c r="B5" s="522"/>
      <c r="C5" s="522"/>
      <c r="D5" s="522"/>
      <c r="E5" s="523"/>
      <c r="F5" s="523"/>
      <c r="G5" s="523"/>
      <c r="H5" s="523"/>
      <c r="I5" s="523"/>
      <c r="J5" s="523"/>
      <c r="K5" s="523"/>
      <c r="L5" s="523"/>
      <c r="M5" s="35"/>
      <c r="N5" s="35"/>
    </row>
    <row r="6" spans="1:4" ht="17.25" customHeight="1" thickBot="1">
      <c r="A6" s="519"/>
      <c r="B6" s="519"/>
      <c r="C6" s="519"/>
      <c r="D6" s="519"/>
    </row>
    <row r="7" spans="1:14" ht="35.25" customHeight="1" thickBot="1">
      <c r="A7" s="190" t="s">
        <v>1</v>
      </c>
      <c r="B7" s="191"/>
      <c r="C7" s="238" t="s">
        <v>299</v>
      </c>
      <c r="D7" s="375" t="s">
        <v>392</v>
      </c>
      <c r="E7" s="375" t="s">
        <v>502</v>
      </c>
      <c r="F7" s="375" t="s">
        <v>503</v>
      </c>
      <c r="G7" s="375" t="s">
        <v>511</v>
      </c>
      <c r="H7" s="375" t="s">
        <v>503</v>
      </c>
      <c r="I7" s="375" t="s">
        <v>516</v>
      </c>
      <c r="J7" s="375" t="s">
        <v>503</v>
      </c>
      <c r="K7" s="375" t="s">
        <v>524</v>
      </c>
      <c r="L7" s="375" t="s">
        <v>503</v>
      </c>
      <c r="M7" s="375" t="s">
        <v>535</v>
      </c>
      <c r="N7" s="375" t="s">
        <v>503</v>
      </c>
    </row>
    <row r="8" spans="1:14" s="115" customFormat="1" ht="17.25" customHeight="1" thickBot="1">
      <c r="A8" s="112">
        <v>1</v>
      </c>
      <c r="B8" s="113" t="s">
        <v>4</v>
      </c>
      <c r="C8" s="235" t="s">
        <v>300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7.25" customHeight="1">
      <c r="A9" s="218">
        <v>2</v>
      </c>
      <c r="B9" s="127" t="s">
        <v>5</v>
      </c>
      <c r="C9" s="345" t="s">
        <v>191</v>
      </c>
      <c r="D9" s="320">
        <f aca="true" t="shared" si="0" ref="D9:J9">D10+D11+D12+D13+D14+D15+D16+D17</f>
        <v>0</v>
      </c>
      <c r="E9" s="320">
        <f t="shared" si="0"/>
        <v>0</v>
      </c>
      <c r="F9" s="320">
        <f t="shared" si="0"/>
        <v>0</v>
      </c>
      <c r="G9" s="320">
        <f t="shared" si="0"/>
        <v>0</v>
      </c>
      <c r="H9" s="320">
        <f t="shared" si="0"/>
        <v>0</v>
      </c>
      <c r="I9" s="320">
        <f t="shared" si="0"/>
        <v>0</v>
      </c>
      <c r="J9" s="320">
        <f t="shared" si="0"/>
        <v>0</v>
      </c>
      <c r="K9" s="320">
        <f>K10+K11+K12+K13+K14+K15+K16+K17</f>
        <v>0</v>
      </c>
      <c r="L9" s="320">
        <f>L10+L11+L12+L13+L14+L15+L16+L17</f>
        <v>0</v>
      </c>
      <c r="M9" s="320">
        <v>163</v>
      </c>
      <c r="N9" s="320">
        <f>L9+M9</f>
        <v>163</v>
      </c>
    </row>
    <row r="10" spans="1:14" ht="17.25" customHeight="1" hidden="1">
      <c r="A10" s="122">
        <v>3</v>
      </c>
      <c r="B10" s="124" t="s">
        <v>6</v>
      </c>
      <c r="C10" s="262" t="s">
        <v>224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17.25" customHeight="1" hidden="1">
      <c r="A11" s="209">
        <v>4</v>
      </c>
      <c r="B11" s="116" t="s">
        <v>197</v>
      </c>
      <c r="C11" s="239" t="s">
        <v>225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 ht="17.25" customHeight="1" hidden="1">
      <c r="A12" s="209">
        <v>5</v>
      </c>
      <c r="B12" s="116" t="s">
        <v>9</v>
      </c>
      <c r="C12" s="236" t="s">
        <v>226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ht="17.25" customHeight="1" hidden="1">
      <c r="A13" s="209">
        <v>6</v>
      </c>
      <c r="B13" s="116" t="s">
        <v>10</v>
      </c>
      <c r="C13" s="236" t="s">
        <v>7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ht="17.25" customHeight="1" hidden="1">
      <c r="A14" s="209">
        <v>7</v>
      </c>
      <c r="B14" s="116" t="s">
        <v>227</v>
      </c>
      <c r="C14" s="239" t="s">
        <v>8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ht="17.25" customHeight="1" hidden="1">
      <c r="A15" s="209">
        <v>8</v>
      </c>
      <c r="B15" s="116" t="s">
        <v>228</v>
      </c>
      <c r="C15" s="236" t="s">
        <v>229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17.25" customHeight="1" hidden="1">
      <c r="A16" s="209">
        <v>10</v>
      </c>
      <c r="B16" s="116" t="s">
        <v>230</v>
      </c>
      <c r="C16" s="236" t="s">
        <v>193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ht="17.25" customHeight="1" hidden="1">
      <c r="A17" s="126">
        <v>11</v>
      </c>
      <c r="B17" s="121" t="s">
        <v>231</v>
      </c>
      <c r="C17" s="237" t="s">
        <v>232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1:14" ht="17.25" customHeight="1">
      <c r="A18" s="209">
        <v>18</v>
      </c>
      <c r="B18" s="119" t="s">
        <v>11</v>
      </c>
      <c r="C18" s="240" t="s">
        <v>192</v>
      </c>
      <c r="D18" s="120">
        <f aca="true" t="shared" si="1" ref="D18:J18">D19+D23+D24+D29+D30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  <c r="J18" s="120">
        <f t="shared" si="1"/>
        <v>0</v>
      </c>
      <c r="K18" s="120">
        <f>K19+K23+K24+K29+K30</f>
        <v>0</v>
      </c>
      <c r="L18" s="120">
        <f>L19+L23+L24+L29+L30</f>
        <v>0</v>
      </c>
      <c r="M18" s="120">
        <f>M19+M23+M24+M29+M30</f>
        <v>0</v>
      </c>
      <c r="N18" s="120">
        <f>N19+N23+N24+N29+N30</f>
        <v>0</v>
      </c>
    </row>
    <row r="19" spans="1:14" ht="17.25" customHeight="1" hidden="1">
      <c r="A19" s="122">
        <v>20</v>
      </c>
      <c r="B19" s="124" t="s">
        <v>12</v>
      </c>
      <c r="C19" s="241" t="s">
        <v>15</v>
      </c>
      <c r="D19" s="125">
        <f aca="true" t="shared" si="2" ref="D19:J19">D20+D21+D22</f>
        <v>0</v>
      </c>
      <c r="E19" s="125">
        <f t="shared" si="2"/>
        <v>0</v>
      </c>
      <c r="F19" s="125">
        <f t="shared" si="2"/>
        <v>0</v>
      </c>
      <c r="G19" s="125">
        <f t="shared" si="2"/>
        <v>0</v>
      </c>
      <c r="H19" s="125">
        <f t="shared" si="2"/>
        <v>0</v>
      </c>
      <c r="I19" s="125">
        <f t="shared" si="2"/>
        <v>0</v>
      </c>
      <c r="J19" s="125">
        <f t="shared" si="2"/>
        <v>0</v>
      </c>
      <c r="K19" s="125">
        <f>K20+K21+K22</f>
        <v>0</v>
      </c>
      <c r="L19" s="125">
        <f>L20+L21+L22</f>
        <v>0</v>
      </c>
      <c r="M19" s="125">
        <f>M20+M21+M22</f>
        <v>0</v>
      </c>
      <c r="N19" s="125">
        <f>N20+N21+N22</f>
        <v>0</v>
      </c>
    </row>
    <row r="20" spans="1:14" ht="17.25" customHeight="1" hidden="1">
      <c r="A20" s="209">
        <v>22</v>
      </c>
      <c r="B20" s="116" t="s">
        <v>233</v>
      </c>
      <c r="C20" s="236" t="s">
        <v>16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17.25" customHeight="1" hidden="1">
      <c r="A21" s="209">
        <v>23</v>
      </c>
      <c r="B21" s="116" t="s">
        <v>234</v>
      </c>
      <c r="C21" s="236" t="s">
        <v>17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ht="17.25" customHeight="1" hidden="1">
      <c r="A22" s="209">
        <v>24</v>
      </c>
      <c r="B22" s="116" t="s">
        <v>235</v>
      </c>
      <c r="C22" s="236" t="s">
        <v>18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</row>
    <row r="23" spans="1:14" ht="17.25" customHeight="1" hidden="1">
      <c r="A23" s="209">
        <v>25</v>
      </c>
      <c r="B23" s="116" t="s">
        <v>14</v>
      </c>
      <c r="C23" s="236" t="s">
        <v>13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17.25" customHeight="1" hidden="1">
      <c r="A24" s="209">
        <v>26</v>
      </c>
      <c r="B24" s="116" t="s">
        <v>19</v>
      </c>
      <c r="C24" s="236" t="s">
        <v>20</v>
      </c>
      <c r="D24" s="117">
        <f aca="true" t="shared" si="3" ref="D24:J24">D25+D26+D28</f>
        <v>0</v>
      </c>
      <c r="E24" s="117">
        <f t="shared" si="3"/>
        <v>0</v>
      </c>
      <c r="F24" s="117">
        <f t="shared" si="3"/>
        <v>0</v>
      </c>
      <c r="G24" s="117">
        <f t="shared" si="3"/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>K25+K26+K28</f>
        <v>0</v>
      </c>
      <c r="L24" s="117">
        <f>L25+L26+L28</f>
        <v>0</v>
      </c>
      <c r="M24" s="117">
        <f>M25+M26+M28</f>
        <v>0</v>
      </c>
      <c r="N24" s="117">
        <f>N25+N26+N28</f>
        <v>0</v>
      </c>
    </row>
    <row r="25" spans="1:14" ht="17.25" customHeight="1" hidden="1">
      <c r="A25" s="209">
        <v>29</v>
      </c>
      <c r="B25" s="116" t="s">
        <v>21</v>
      </c>
      <c r="C25" s="236" t="s">
        <v>24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</row>
    <row r="26" spans="1:14" ht="17.25" customHeight="1" hidden="1">
      <c r="A26" s="209">
        <v>30</v>
      </c>
      <c r="B26" s="116" t="s">
        <v>22</v>
      </c>
      <c r="C26" s="236" t="s">
        <v>26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17.25" customHeight="1" hidden="1">
      <c r="A27" s="209">
        <v>31</v>
      </c>
      <c r="B27" s="116" t="s">
        <v>25</v>
      </c>
      <c r="C27" s="236" t="s">
        <v>27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17.25" customHeight="1" hidden="1">
      <c r="A28" s="209">
        <v>31</v>
      </c>
      <c r="B28" s="116" t="s">
        <v>23</v>
      </c>
      <c r="C28" s="236" t="s">
        <v>132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1:14" ht="17.25" customHeight="1" hidden="1">
      <c r="A29" s="209">
        <v>32</v>
      </c>
      <c r="B29" s="116" t="s">
        <v>28</v>
      </c>
      <c r="C29" s="236" t="s">
        <v>236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5" ht="17.25" customHeight="1">
      <c r="A30" s="209">
        <v>33</v>
      </c>
      <c r="B30" s="116" t="s">
        <v>12</v>
      </c>
      <c r="C30" s="236" t="s">
        <v>278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08" t="s">
        <v>396</v>
      </c>
    </row>
    <row r="31" spans="1:14" s="115" customFormat="1" ht="17.25" customHeight="1">
      <c r="A31" s="118">
        <v>35</v>
      </c>
      <c r="B31" s="119" t="s">
        <v>39</v>
      </c>
      <c r="C31" s="349" t="s">
        <v>279</v>
      </c>
      <c r="D31" s="120">
        <f>D32+D35+D38+D39+D40+D41+D42</f>
        <v>0</v>
      </c>
      <c r="E31" s="120">
        <f>E32+E35+E38+E39+E40+E41+E42</f>
        <v>0</v>
      </c>
      <c r="F31" s="120">
        <f>F32+F35+F38+F39+F40+F41+F42</f>
        <v>0</v>
      </c>
      <c r="G31" s="120">
        <f>G32+G35+G38+G39+G40+G41+G42</f>
        <v>0</v>
      </c>
      <c r="H31" s="120">
        <f>H32+H35+H38+H39+H40+H41+H42</f>
        <v>0</v>
      </c>
      <c r="I31" s="120">
        <v>12061</v>
      </c>
      <c r="J31" s="120">
        <v>12061</v>
      </c>
      <c r="K31" s="120"/>
      <c r="L31" s="120">
        <v>12061</v>
      </c>
      <c r="M31" s="120"/>
      <c r="N31" s="120">
        <v>12061</v>
      </c>
    </row>
    <row r="32" spans="1:14" ht="30" customHeight="1" hidden="1">
      <c r="A32" s="122">
        <v>36</v>
      </c>
      <c r="B32" s="124" t="s">
        <v>182</v>
      </c>
      <c r="C32" s="350" t="s">
        <v>280</v>
      </c>
      <c r="D32" s="117">
        <f aca="true" t="shared" si="4" ref="D32:J32">D33+D34</f>
        <v>0</v>
      </c>
      <c r="E32" s="117">
        <f t="shared" si="4"/>
        <v>0</v>
      </c>
      <c r="F32" s="117">
        <f t="shared" si="4"/>
        <v>0</v>
      </c>
      <c r="G32" s="117">
        <f t="shared" si="4"/>
        <v>0</v>
      </c>
      <c r="H32" s="117">
        <f t="shared" si="4"/>
        <v>0</v>
      </c>
      <c r="I32" s="117">
        <f t="shared" si="4"/>
        <v>0</v>
      </c>
      <c r="J32" s="117">
        <f t="shared" si="4"/>
        <v>0</v>
      </c>
      <c r="K32" s="117">
        <f>K33+K34</f>
        <v>0</v>
      </c>
      <c r="L32" s="117">
        <f>L33+L34</f>
        <v>0</v>
      </c>
      <c r="M32" s="117">
        <f>M33+M34</f>
        <v>0</v>
      </c>
      <c r="N32" s="117">
        <f>N33+N34</f>
        <v>0</v>
      </c>
    </row>
    <row r="33" spans="1:14" ht="17.25" customHeight="1" hidden="1">
      <c r="A33" s="209">
        <v>37</v>
      </c>
      <c r="B33" s="116" t="s">
        <v>281</v>
      </c>
      <c r="C33" s="237" t="s">
        <v>282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ht="29.25" customHeight="1" hidden="1">
      <c r="A34" s="122">
        <v>38</v>
      </c>
      <c r="B34" s="116" t="s">
        <v>283</v>
      </c>
      <c r="C34" s="346" t="s">
        <v>284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17.25" customHeight="1" hidden="1">
      <c r="A35" s="126">
        <v>39</v>
      </c>
      <c r="B35" s="121" t="s">
        <v>247</v>
      </c>
      <c r="C35" s="237" t="s">
        <v>285</v>
      </c>
      <c r="D35" s="117">
        <f aca="true" t="shared" si="5" ref="D35:J35">D36+D37</f>
        <v>0</v>
      </c>
      <c r="E35" s="117">
        <f t="shared" si="5"/>
        <v>0</v>
      </c>
      <c r="F35" s="117">
        <f t="shared" si="5"/>
        <v>0</v>
      </c>
      <c r="G35" s="117">
        <f t="shared" si="5"/>
        <v>0</v>
      </c>
      <c r="H35" s="117">
        <f t="shared" si="5"/>
        <v>0</v>
      </c>
      <c r="I35" s="117">
        <f t="shared" si="5"/>
        <v>0</v>
      </c>
      <c r="J35" s="117">
        <f t="shared" si="5"/>
        <v>0</v>
      </c>
      <c r="K35" s="117">
        <f>K36+K37</f>
        <v>0</v>
      </c>
      <c r="L35" s="117">
        <f>L36+L37</f>
        <v>0</v>
      </c>
      <c r="M35" s="117">
        <f>M36+M37</f>
        <v>0</v>
      </c>
      <c r="N35" s="117">
        <f>N36+N37</f>
        <v>0</v>
      </c>
    </row>
    <row r="36" spans="1:14" ht="29.25" customHeight="1" hidden="1">
      <c r="A36" s="126">
        <v>40</v>
      </c>
      <c r="B36" s="121" t="s">
        <v>286</v>
      </c>
      <c r="C36" s="351" t="s">
        <v>287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ht="17.25" customHeight="1" hidden="1">
      <c r="A37" s="209">
        <v>41</v>
      </c>
      <c r="B37" s="116" t="s">
        <v>288</v>
      </c>
      <c r="C37" s="1" t="s">
        <v>289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1:14" ht="17.25" customHeight="1" hidden="1">
      <c r="A38" s="122">
        <v>42</v>
      </c>
      <c r="B38" s="124" t="s">
        <v>248</v>
      </c>
      <c r="C38" s="241" t="s">
        <v>290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17.25" customHeight="1" hidden="1">
      <c r="A39" s="209">
        <v>43</v>
      </c>
      <c r="B39" s="116" t="s">
        <v>249</v>
      </c>
      <c r="C39" s="236" t="s">
        <v>291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ht="17.25" customHeight="1" hidden="1">
      <c r="A40" s="122">
        <v>44</v>
      </c>
      <c r="B40" s="116" t="s">
        <v>251</v>
      </c>
      <c r="C40" s="236" t="s">
        <v>245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1:14" ht="17.25" customHeight="1" hidden="1">
      <c r="A41" s="209">
        <v>45</v>
      </c>
      <c r="B41" s="116" t="s">
        <v>292</v>
      </c>
      <c r="C41" s="236" t="s">
        <v>183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14" s="193" customFormat="1" ht="17.25" customHeight="1" hidden="1">
      <c r="A42" s="122">
        <v>46</v>
      </c>
      <c r="B42" s="116" t="s">
        <v>293</v>
      </c>
      <c r="C42" s="236" t="s">
        <v>294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4" s="106" customFormat="1" ht="17.25" customHeight="1">
      <c r="A43" s="118">
        <v>47</v>
      </c>
      <c r="B43" s="212" t="s">
        <v>40</v>
      </c>
      <c r="C43" s="245" t="s">
        <v>295</v>
      </c>
      <c r="D43" s="120">
        <f aca="true" t="shared" si="6" ref="D43:J43">D44+D45</f>
        <v>0</v>
      </c>
      <c r="E43" s="120">
        <f t="shared" si="6"/>
        <v>0</v>
      </c>
      <c r="F43" s="120">
        <f t="shared" si="6"/>
        <v>0</v>
      </c>
      <c r="G43" s="120">
        <f t="shared" si="6"/>
        <v>0</v>
      </c>
      <c r="H43" s="120">
        <f t="shared" si="6"/>
        <v>0</v>
      </c>
      <c r="I43" s="120">
        <f t="shared" si="6"/>
        <v>0</v>
      </c>
      <c r="J43" s="120">
        <f t="shared" si="6"/>
        <v>0</v>
      </c>
      <c r="K43" s="120">
        <f>K44+K45</f>
        <v>0</v>
      </c>
      <c r="L43" s="120">
        <f>L44+L45</f>
        <v>0</v>
      </c>
      <c r="M43" s="120">
        <f>M44+M45</f>
        <v>0</v>
      </c>
      <c r="N43" s="120">
        <f>N44+N45</f>
        <v>0</v>
      </c>
    </row>
    <row r="44" spans="1:14" s="193" customFormat="1" ht="17.25" customHeight="1" hidden="1">
      <c r="A44" s="215">
        <v>48</v>
      </c>
      <c r="B44" s="121" t="s">
        <v>180</v>
      </c>
      <c r="C44" s="244" t="s">
        <v>296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ht="17.25" customHeight="1" hidden="1">
      <c r="A45" s="209">
        <v>49</v>
      </c>
      <c r="B45" s="116" t="s">
        <v>181</v>
      </c>
      <c r="C45" s="243" t="s">
        <v>297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s="115" customFormat="1" ht="17.25" customHeight="1" thickBot="1">
      <c r="A46" s="234">
        <v>52</v>
      </c>
      <c r="B46" s="208"/>
      <c r="C46" s="352" t="s">
        <v>298</v>
      </c>
      <c r="D46" s="248">
        <f aca="true" t="shared" si="7" ref="D46:J46">D43+D31+D18+D9</f>
        <v>0</v>
      </c>
      <c r="E46" s="248">
        <f t="shared" si="7"/>
        <v>0</v>
      </c>
      <c r="F46" s="248">
        <f t="shared" si="7"/>
        <v>0</v>
      </c>
      <c r="G46" s="248">
        <f t="shared" si="7"/>
        <v>0</v>
      </c>
      <c r="H46" s="248">
        <f t="shared" si="7"/>
        <v>0</v>
      </c>
      <c r="I46" s="248">
        <f t="shared" si="7"/>
        <v>12061</v>
      </c>
      <c r="J46" s="248">
        <f t="shared" si="7"/>
        <v>12061</v>
      </c>
      <c r="K46" s="248">
        <f>K43+K31+K18+K9</f>
        <v>0</v>
      </c>
      <c r="L46" s="248">
        <f>L43+L31+L18+L9</f>
        <v>12061</v>
      </c>
      <c r="M46" s="248">
        <f>M43+M31+M18+M9</f>
        <v>163</v>
      </c>
      <c r="N46" s="248">
        <f>N43+N31+N18+N9</f>
        <v>12224</v>
      </c>
    </row>
    <row r="47" spans="1:14" s="115" customFormat="1" ht="17.25" customHeight="1" thickBot="1">
      <c r="A47" s="112">
        <v>53</v>
      </c>
      <c r="B47" s="216" t="s">
        <v>29</v>
      </c>
      <c r="C47" s="263" t="s">
        <v>301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14" s="115" customFormat="1" ht="17.25" customHeight="1">
      <c r="A48" s="218">
        <v>54</v>
      </c>
      <c r="B48" s="127" t="s">
        <v>5</v>
      </c>
      <c r="C48" s="345" t="s">
        <v>302</v>
      </c>
      <c r="D48" s="164">
        <f aca="true" t="shared" si="8" ref="D48:J48">D49+D50+D51</f>
        <v>0</v>
      </c>
      <c r="E48" s="164">
        <f t="shared" si="8"/>
        <v>0</v>
      </c>
      <c r="F48" s="164">
        <f t="shared" si="8"/>
        <v>0</v>
      </c>
      <c r="G48" s="164">
        <f t="shared" si="8"/>
        <v>0</v>
      </c>
      <c r="H48" s="164">
        <f t="shared" si="8"/>
        <v>0</v>
      </c>
      <c r="I48" s="164">
        <f t="shared" si="8"/>
        <v>0</v>
      </c>
      <c r="J48" s="164">
        <f t="shared" si="8"/>
        <v>0</v>
      </c>
      <c r="K48" s="164">
        <f>K49+K50+K51</f>
        <v>0</v>
      </c>
      <c r="L48" s="164">
        <f>L49+L50+L51</f>
        <v>0</v>
      </c>
      <c r="M48" s="164">
        <f>M49+M50+M51</f>
        <v>0</v>
      </c>
      <c r="N48" s="164">
        <f>N49+N50+N51</f>
        <v>0</v>
      </c>
    </row>
    <row r="49" spans="1:14" ht="30.75" customHeight="1" hidden="1">
      <c r="A49" s="209">
        <v>55</v>
      </c>
      <c r="B49" s="116" t="s">
        <v>6</v>
      </c>
      <c r="C49" s="346" t="s">
        <v>246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 ht="17.25" customHeight="1" hidden="1">
      <c r="A50" s="209">
        <v>56</v>
      </c>
      <c r="B50" s="116" t="s">
        <v>197</v>
      </c>
      <c r="C50" s="236" t="s">
        <v>136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7.25" customHeight="1" hidden="1">
      <c r="A51" s="209">
        <v>57</v>
      </c>
      <c r="B51" s="116" t="s">
        <v>9</v>
      </c>
      <c r="C51" s="236" t="s">
        <v>303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s="115" customFormat="1" ht="17.25" customHeight="1">
      <c r="A52" s="118">
        <v>58</v>
      </c>
      <c r="B52" s="119" t="s">
        <v>11</v>
      </c>
      <c r="C52" s="240" t="s">
        <v>304</v>
      </c>
      <c r="D52" s="120">
        <f aca="true" t="shared" si="9" ref="D52:J52">D53+D54</f>
        <v>0</v>
      </c>
      <c r="E52" s="120">
        <f t="shared" si="9"/>
        <v>0</v>
      </c>
      <c r="F52" s="120">
        <f t="shared" si="9"/>
        <v>0</v>
      </c>
      <c r="G52" s="120">
        <f t="shared" si="9"/>
        <v>0</v>
      </c>
      <c r="H52" s="120">
        <f t="shared" si="9"/>
        <v>0</v>
      </c>
      <c r="I52" s="120">
        <f t="shared" si="9"/>
        <v>0</v>
      </c>
      <c r="J52" s="120">
        <f t="shared" si="9"/>
        <v>0</v>
      </c>
      <c r="K52" s="120">
        <f>K53+K54</f>
        <v>0</v>
      </c>
      <c r="L52" s="120">
        <f>L53+L54</f>
        <v>0</v>
      </c>
      <c r="M52" s="120">
        <f>M53+M54</f>
        <v>0</v>
      </c>
      <c r="N52" s="120">
        <f>N53+N54</f>
        <v>0</v>
      </c>
    </row>
    <row r="53" spans="1:14" ht="17.25" customHeight="1" hidden="1">
      <c r="A53" s="209">
        <v>59</v>
      </c>
      <c r="B53" s="116" t="s">
        <v>12</v>
      </c>
      <c r="C53" s="236" t="s">
        <v>305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7.25" customHeight="1" hidden="1">
      <c r="A54" s="209">
        <v>60</v>
      </c>
      <c r="B54" s="116" t="s">
        <v>14</v>
      </c>
      <c r="C54" s="236" t="s">
        <v>306</v>
      </c>
      <c r="D54" s="117">
        <f aca="true" t="shared" si="10" ref="D54:J54">D55+D56+D57+D58</f>
        <v>0</v>
      </c>
      <c r="E54" s="117">
        <f t="shared" si="10"/>
        <v>0</v>
      </c>
      <c r="F54" s="117">
        <f t="shared" si="10"/>
        <v>0</v>
      </c>
      <c r="G54" s="117">
        <f t="shared" si="10"/>
        <v>0</v>
      </c>
      <c r="H54" s="117">
        <f t="shared" si="10"/>
        <v>0</v>
      </c>
      <c r="I54" s="117">
        <f t="shared" si="10"/>
        <v>0</v>
      </c>
      <c r="J54" s="117">
        <f t="shared" si="10"/>
        <v>0</v>
      </c>
      <c r="K54" s="117">
        <f>K55+K56+K57+K58</f>
        <v>0</v>
      </c>
      <c r="L54" s="117">
        <f>L55+L56+L57+L58</f>
        <v>0</v>
      </c>
      <c r="M54" s="117">
        <f>M55+M56+M57+M58</f>
        <v>0</v>
      </c>
      <c r="N54" s="117">
        <f>N55+N56+N57+N58</f>
        <v>0</v>
      </c>
    </row>
    <row r="55" spans="1:14" s="348" customFormat="1" ht="17.25" customHeight="1" hidden="1">
      <c r="A55" s="209">
        <v>61</v>
      </c>
      <c r="B55" s="116" t="s">
        <v>307</v>
      </c>
      <c r="C55" s="236" t="s">
        <v>308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7.25" customHeight="1" hidden="1">
      <c r="A56" s="209">
        <v>62</v>
      </c>
      <c r="B56" s="116" t="s">
        <v>309</v>
      </c>
      <c r="C56" s="236" t="s">
        <v>310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7.25" customHeight="1" hidden="1">
      <c r="A57" s="209">
        <v>63</v>
      </c>
      <c r="B57" s="116" t="s">
        <v>311</v>
      </c>
      <c r="C57" s="236" t="s">
        <v>312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7.25" customHeight="1" hidden="1">
      <c r="A58" s="209">
        <v>64</v>
      </c>
      <c r="B58" s="116" t="s">
        <v>313</v>
      </c>
      <c r="C58" s="236" t="s">
        <v>250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s="115" customFormat="1" ht="17.25" customHeight="1" thickBot="1">
      <c r="A59" s="118">
        <v>65</v>
      </c>
      <c r="B59" s="119" t="s">
        <v>39</v>
      </c>
      <c r="C59" s="240" t="s">
        <v>314</v>
      </c>
      <c r="D59" s="120">
        <f aca="true" t="shared" si="11" ref="D59:J59">D60+D61+D62</f>
        <v>0</v>
      </c>
      <c r="E59" s="120">
        <f t="shared" si="11"/>
        <v>0</v>
      </c>
      <c r="F59" s="120">
        <f t="shared" si="11"/>
        <v>0</v>
      </c>
      <c r="G59" s="120">
        <f t="shared" si="11"/>
        <v>0</v>
      </c>
      <c r="H59" s="120">
        <f t="shared" si="11"/>
        <v>0</v>
      </c>
      <c r="I59" s="120">
        <f t="shared" si="11"/>
        <v>0</v>
      </c>
      <c r="J59" s="120">
        <f t="shared" si="11"/>
        <v>0</v>
      </c>
      <c r="K59" s="120">
        <f>K60+K61+K62</f>
        <v>0</v>
      </c>
      <c r="L59" s="120">
        <f>L60+L61+L62</f>
        <v>0</v>
      </c>
      <c r="M59" s="120">
        <f>M60+M61+M62</f>
        <v>0</v>
      </c>
      <c r="N59" s="120">
        <f>N60+N61+N62</f>
        <v>0</v>
      </c>
    </row>
    <row r="60" spans="1:14" ht="17.25" customHeight="1" hidden="1">
      <c r="A60" s="209"/>
      <c r="B60" s="116" t="s">
        <v>182</v>
      </c>
      <c r="C60" s="236" t="s">
        <v>315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7.25" customHeight="1" hidden="1">
      <c r="A61" s="209"/>
      <c r="B61" s="116" t="s">
        <v>247</v>
      </c>
      <c r="C61" s="236" t="s">
        <v>316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7.25" customHeight="1" hidden="1" thickBot="1">
      <c r="A62" s="209">
        <v>66</v>
      </c>
      <c r="B62" s="116" t="s">
        <v>248</v>
      </c>
      <c r="C62" s="353" t="s">
        <v>252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17.25" customHeight="1" thickBot="1">
      <c r="A63" s="112">
        <v>68</v>
      </c>
      <c r="B63" s="113"/>
      <c r="C63" s="354" t="s">
        <v>317</v>
      </c>
      <c r="D63" s="114">
        <f aca="true" t="shared" si="12" ref="D63:J63">D59+D52+D48</f>
        <v>0</v>
      </c>
      <c r="E63" s="114">
        <f t="shared" si="12"/>
        <v>0</v>
      </c>
      <c r="F63" s="114">
        <f t="shared" si="12"/>
        <v>0</v>
      </c>
      <c r="G63" s="114">
        <f t="shared" si="12"/>
        <v>0</v>
      </c>
      <c r="H63" s="114">
        <f t="shared" si="12"/>
        <v>0</v>
      </c>
      <c r="I63" s="114">
        <f t="shared" si="12"/>
        <v>0</v>
      </c>
      <c r="J63" s="114">
        <f t="shared" si="12"/>
        <v>0</v>
      </c>
      <c r="K63" s="114">
        <f>K59+K52+K48</f>
        <v>0</v>
      </c>
      <c r="L63" s="114">
        <f>L59+L52+L48</f>
        <v>0</v>
      </c>
      <c r="M63" s="114">
        <f>M59+M52+M48</f>
        <v>0</v>
      </c>
      <c r="N63" s="114">
        <f>N59+N52+N48</f>
        <v>0</v>
      </c>
    </row>
    <row r="64" spans="1:14" ht="17.25" customHeight="1" thickBot="1">
      <c r="A64" s="112"/>
      <c r="B64" s="113"/>
      <c r="C64" s="35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ht="17.25" customHeight="1" thickBot="1">
      <c r="A65" s="112"/>
      <c r="B65" s="113"/>
      <c r="C65" s="354" t="s">
        <v>381</v>
      </c>
      <c r="D65" s="114">
        <f aca="true" t="shared" si="13" ref="D65:J65">D63+D46</f>
        <v>0</v>
      </c>
      <c r="E65" s="114">
        <f t="shared" si="13"/>
        <v>0</v>
      </c>
      <c r="F65" s="114">
        <f t="shared" si="13"/>
        <v>0</v>
      </c>
      <c r="G65" s="114">
        <f t="shared" si="13"/>
        <v>0</v>
      </c>
      <c r="H65" s="114">
        <f t="shared" si="13"/>
        <v>0</v>
      </c>
      <c r="I65" s="114">
        <f t="shared" si="13"/>
        <v>12061</v>
      </c>
      <c r="J65" s="114">
        <f t="shared" si="13"/>
        <v>12061</v>
      </c>
      <c r="K65" s="114">
        <f>K63+K46</f>
        <v>0</v>
      </c>
      <c r="L65" s="114">
        <f>L63+L46</f>
        <v>12061</v>
      </c>
      <c r="M65" s="114">
        <f>M63+M46</f>
        <v>163</v>
      </c>
      <c r="N65" s="114">
        <f>N63+N46</f>
        <v>12224</v>
      </c>
    </row>
    <row r="66" spans="1:14" ht="17.25" customHeight="1" thickBot="1">
      <c r="A66" s="112"/>
      <c r="B66" s="113"/>
      <c r="C66" s="35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ht="18.75" customHeight="1" thickBot="1">
      <c r="A67" s="112">
        <v>69</v>
      </c>
      <c r="B67" s="113"/>
      <c r="C67" s="242" t="s">
        <v>318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1:14" s="115" customFormat="1" ht="17.25" customHeight="1">
      <c r="A68" s="213">
        <v>70</v>
      </c>
      <c r="B68" s="127" t="s">
        <v>4</v>
      </c>
      <c r="C68" s="369" t="s">
        <v>319</v>
      </c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</row>
    <row r="69" spans="1:14" s="115" customFormat="1" ht="17.25" customHeight="1">
      <c r="A69" s="232">
        <v>71</v>
      </c>
      <c r="B69" s="119" t="s">
        <v>5</v>
      </c>
      <c r="C69" s="105" t="s">
        <v>81</v>
      </c>
      <c r="D69" s="120">
        <v>29856</v>
      </c>
      <c r="E69" s="120">
        <v>239</v>
      </c>
      <c r="F69" s="120">
        <f>D69+E69</f>
        <v>30095</v>
      </c>
      <c r="G69" s="120">
        <v>79</v>
      </c>
      <c r="H69" s="120">
        <f>F69+G69</f>
        <v>30174</v>
      </c>
      <c r="I69" s="120">
        <v>160</v>
      </c>
      <c r="J69" s="120">
        <f>H69+I69</f>
        <v>30334</v>
      </c>
      <c r="K69" s="120">
        <v>158</v>
      </c>
      <c r="L69" s="120">
        <f>J69+K69</f>
        <v>30492</v>
      </c>
      <c r="M69" s="120"/>
      <c r="N69" s="516">
        <f>L69+M69</f>
        <v>30492</v>
      </c>
    </row>
    <row r="70" spans="1:14" s="115" customFormat="1" ht="17.25" customHeight="1" thickBot="1">
      <c r="A70" s="234">
        <v>72</v>
      </c>
      <c r="B70" s="119" t="s">
        <v>11</v>
      </c>
      <c r="C70" s="105" t="s">
        <v>320</v>
      </c>
      <c r="D70" s="120">
        <v>7629</v>
      </c>
      <c r="E70" s="120">
        <v>64</v>
      </c>
      <c r="F70" s="120">
        <f>D70+E70</f>
        <v>7693</v>
      </c>
      <c r="G70" s="120">
        <v>29</v>
      </c>
      <c r="H70" s="120">
        <f>F70+G70</f>
        <v>7722</v>
      </c>
      <c r="I70" s="120">
        <v>42</v>
      </c>
      <c r="J70" s="120">
        <f>H70+I70</f>
        <v>7764</v>
      </c>
      <c r="K70" s="120">
        <v>51</v>
      </c>
      <c r="L70" s="120">
        <f>J70+K70</f>
        <v>7815</v>
      </c>
      <c r="M70" s="120"/>
      <c r="N70" s="516">
        <f>L70+M70</f>
        <v>7815</v>
      </c>
    </row>
    <row r="71" spans="1:14" s="115" customFormat="1" ht="16.5" customHeight="1" thickBot="1">
      <c r="A71" s="217">
        <v>73</v>
      </c>
      <c r="B71" s="119" t="s">
        <v>39</v>
      </c>
      <c r="C71" s="370" t="s">
        <v>82</v>
      </c>
      <c r="D71" s="120">
        <f aca="true" t="shared" si="14" ref="D71:J71">D72+D73</f>
        <v>23014</v>
      </c>
      <c r="E71" s="120">
        <f t="shared" si="14"/>
        <v>0</v>
      </c>
      <c r="F71" s="120">
        <f t="shared" si="14"/>
        <v>23014</v>
      </c>
      <c r="G71" s="120">
        <f t="shared" si="14"/>
        <v>0</v>
      </c>
      <c r="H71" s="120">
        <f t="shared" si="14"/>
        <v>23014</v>
      </c>
      <c r="I71" s="120">
        <f t="shared" si="14"/>
        <v>5114</v>
      </c>
      <c r="J71" s="120">
        <f t="shared" si="14"/>
        <v>28128</v>
      </c>
      <c r="K71" s="120">
        <f>K72+K73</f>
        <v>0</v>
      </c>
      <c r="L71" s="120">
        <f>L72+L73</f>
        <v>28128</v>
      </c>
      <c r="M71" s="120">
        <f>M72+M73</f>
        <v>-5450</v>
      </c>
      <c r="N71" s="120">
        <f>N72+N73</f>
        <v>22678</v>
      </c>
    </row>
    <row r="72" spans="1:14" ht="17.25" customHeight="1" thickBot="1">
      <c r="A72" s="356">
        <v>74</v>
      </c>
      <c r="B72" s="116" t="s">
        <v>182</v>
      </c>
      <c r="C72" s="1" t="s">
        <v>321</v>
      </c>
      <c r="D72" s="117">
        <v>23014</v>
      </c>
      <c r="E72" s="117"/>
      <c r="F72" s="117">
        <v>23014</v>
      </c>
      <c r="G72" s="117"/>
      <c r="H72" s="117">
        <v>23014</v>
      </c>
      <c r="I72" s="117">
        <v>5114</v>
      </c>
      <c r="J72" s="117">
        <f>H72+I72</f>
        <v>28128</v>
      </c>
      <c r="K72" s="117"/>
      <c r="L72" s="117">
        <f>J72+K72</f>
        <v>28128</v>
      </c>
      <c r="M72" s="117">
        <v>-5450</v>
      </c>
      <c r="N72" s="117">
        <f>L72+M72</f>
        <v>22678</v>
      </c>
    </row>
    <row r="73" spans="1:14" ht="17.25" customHeight="1" thickBot="1">
      <c r="A73" s="356">
        <v>75</v>
      </c>
      <c r="B73" s="116" t="s">
        <v>247</v>
      </c>
      <c r="C73" s="1" t="s">
        <v>194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</row>
    <row r="74" spans="1:14" s="115" customFormat="1" ht="17.25" customHeight="1">
      <c r="A74" s="218">
        <v>76</v>
      </c>
      <c r="B74" s="119" t="s">
        <v>40</v>
      </c>
      <c r="C74" s="105" t="s">
        <v>46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s="115" customFormat="1" ht="17.25" customHeight="1" thickBot="1">
      <c r="A75" s="232">
        <v>77</v>
      </c>
      <c r="B75" s="119" t="s">
        <v>41</v>
      </c>
      <c r="C75" s="105" t="s">
        <v>322</v>
      </c>
      <c r="D75" s="120">
        <f aca="true" t="shared" si="15" ref="D75:J75">D76+D77+D78+D79</f>
        <v>0</v>
      </c>
      <c r="E75" s="120">
        <f t="shared" si="15"/>
        <v>0</v>
      </c>
      <c r="F75" s="120">
        <f t="shared" si="15"/>
        <v>0</v>
      </c>
      <c r="G75" s="120">
        <f t="shared" si="15"/>
        <v>0</v>
      </c>
      <c r="H75" s="120">
        <f t="shared" si="15"/>
        <v>0</v>
      </c>
      <c r="I75" s="120">
        <f t="shared" si="15"/>
        <v>0</v>
      </c>
      <c r="J75" s="120">
        <f t="shared" si="15"/>
        <v>0</v>
      </c>
      <c r="K75" s="120">
        <f>K76+K77+K78+K79</f>
        <v>0</v>
      </c>
      <c r="L75" s="120">
        <f>L76+L77+L78+L79</f>
        <v>0</v>
      </c>
      <c r="M75" s="120">
        <f>M76+M77+M78+M79</f>
        <v>0</v>
      </c>
      <c r="N75" s="120">
        <f>N76+N77+N78+N79</f>
        <v>0</v>
      </c>
    </row>
    <row r="76" spans="1:14" ht="17.25" customHeight="1" hidden="1">
      <c r="A76" s="209">
        <v>78</v>
      </c>
      <c r="B76" s="116" t="s">
        <v>241</v>
      </c>
      <c r="C76" s="1" t="s">
        <v>323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t="17.25" customHeight="1" hidden="1">
      <c r="A77" s="126">
        <v>79</v>
      </c>
      <c r="B77" s="116" t="s">
        <v>242</v>
      </c>
      <c r="C77" s="1" t="s">
        <v>324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1:14" ht="17.25" customHeight="1" hidden="1">
      <c r="A78" s="209">
        <v>80</v>
      </c>
      <c r="B78" s="116" t="s">
        <v>243</v>
      </c>
      <c r="C78" s="1" t="s">
        <v>325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14" ht="17.25" customHeight="1" hidden="1" thickBot="1">
      <c r="A79" s="209">
        <v>81</v>
      </c>
      <c r="B79" s="116" t="s">
        <v>244</v>
      </c>
      <c r="C79" s="1" t="s">
        <v>253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1:14" s="115" customFormat="1" ht="17.25" customHeight="1" thickBot="1">
      <c r="A80" s="112">
        <v>82</v>
      </c>
      <c r="B80" s="119" t="s">
        <v>326</v>
      </c>
      <c r="C80" s="105" t="s">
        <v>55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</row>
    <row r="81" spans="1:14" s="115" customFormat="1" ht="17.25" customHeight="1" thickBot="1">
      <c r="A81" s="112">
        <v>83</v>
      </c>
      <c r="B81" s="208" t="s">
        <v>43</v>
      </c>
      <c r="C81" s="253" t="s">
        <v>327</v>
      </c>
      <c r="D81" s="248">
        <v>0</v>
      </c>
      <c r="E81" s="248">
        <v>0</v>
      </c>
      <c r="F81" s="248">
        <v>0</v>
      </c>
      <c r="G81" s="248">
        <v>0</v>
      </c>
      <c r="H81" s="248">
        <v>0</v>
      </c>
      <c r="I81" s="248">
        <v>0</v>
      </c>
      <c r="J81" s="248">
        <v>0</v>
      </c>
      <c r="K81" s="248">
        <v>0</v>
      </c>
      <c r="L81" s="248">
        <v>0</v>
      </c>
      <c r="M81" s="248">
        <v>0</v>
      </c>
      <c r="N81" s="248">
        <v>0</v>
      </c>
    </row>
    <row r="82" spans="1:14" ht="17.25" customHeight="1" thickBot="1">
      <c r="A82" s="207">
        <v>84</v>
      </c>
      <c r="B82" s="219"/>
      <c r="C82" s="357" t="s">
        <v>328</v>
      </c>
      <c r="D82" s="114">
        <f aca="true" t="shared" si="16" ref="D82:J82">D81+D80+D75+D74+D71+D70+D69</f>
        <v>60499</v>
      </c>
      <c r="E82" s="114">
        <f t="shared" si="16"/>
        <v>303</v>
      </c>
      <c r="F82" s="114">
        <f t="shared" si="16"/>
        <v>60802</v>
      </c>
      <c r="G82" s="114">
        <f t="shared" si="16"/>
        <v>108</v>
      </c>
      <c r="H82" s="114">
        <f t="shared" si="16"/>
        <v>60910</v>
      </c>
      <c r="I82" s="114">
        <f t="shared" si="16"/>
        <v>5316</v>
      </c>
      <c r="J82" s="114">
        <f t="shared" si="16"/>
        <v>66226</v>
      </c>
      <c r="K82" s="114">
        <f>K81+K80+K75+K74+K71+K70+K69</f>
        <v>209</v>
      </c>
      <c r="L82" s="114">
        <f>L81+L80+L75+L74+L71+L70+L69</f>
        <v>66435</v>
      </c>
      <c r="M82" s="114">
        <f>M81+M80+M75+M74+M71+M70+M69</f>
        <v>-5450</v>
      </c>
      <c r="N82" s="114">
        <f>N81+N80+N75+N74+N71+N70+N69</f>
        <v>60985</v>
      </c>
    </row>
    <row r="83" spans="1:14" ht="17.25" customHeight="1" thickBot="1">
      <c r="A83" s="220">
        <v>85</v>
      </c>
      <c r="B83" s="371" t="s">
        <v>29</v>
      </c>
      <c r="C83" s="369" t="s">
        <v>329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</row>
    <row r="84" spans="1:14" s="115" customFormat="1" ht="17.25" customHeight="1" thickBot="1">
      <c r="A84" s="233" t="s">
        <v>38</v>
      </c>
      <c r="B84" s="119" t="s">
        <v>5</v>
      </c>
      <c r="C84" s="372" t="s">
        <v>330</v>
      </c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</row>
    <row r="85" spans="1:14" s="115" customFormat="1" ht="17.25" customHeight="1" thickBot="1">
      <c r="A85" s="207">
        <v>1</v>
      </c>
      <c r="B85" s="374" t="s">
        <v>331</v>
      </c>
      <c r="C85" s="372" t="s">
        <v>332</v>
      </c>
      <c r="D85" s="250">
        <v>10206</v>
      </c>
      <c r="E85" s="250"/>
      <c r="F85" s="250">
        <f>D85+E85</f>
        <v>10206</v>
      </c>
      <c r="G85" s="250"/>
      <c r="H85" s="250">
        <f>F85+G85</f>
        <v>10206</v>
      </c>
      <c r="I85" s="250">
        <v>-10206</v>
      </c>
      <c r="J85" s="250">
        <f>H85+I85</f>
        <v>0</v>
      </c>
      <c r="K85" s="250"/>
      <c r="L85" s="250">
        <f>J85+K85</f>
        <v>0</v>
      </c>
      <c r="M85" s="250"/>
      <c r="N85" s="250">
        <f>L85+M85</f>
        <v>0</v>
      </c>
    </row>
    <row r="86" spans="1:14" s="115" customFormat="1" ht="17.25" customHeight="1">
      <c r="A86" s="213">
        <v>2</v>
      </c>
      <c r="B86" s="119" t="s">
        <v>39</v>
      </c>
      <c r="C86" s="105" t="s">
        <v>254</v>
      </c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</row>
    <row r="87" spans="1:14" s="115" customFormat="1" ht="17.25" customHeight="1">
      <c r="A87" s="118">
        <v>3</v>
      </c>
      <c r="B87" s="119" t="s">
        <v>40</v>
      </c>
      <c r="C87" s="105" t="s">
        <v>333</v>
      </c>
      <c r="D87" s="250">
        <f aca="true" t="shared" si="17" ref="D87:J87">D88+D89+D90+D91+D92</f>
        <v>0</v>
      </c>
      <c r="E87" s="250">
        <f t="shared" si="17"/>
        <v>0</v>
      </c>
      <c r="F87" s="250">
        <f t="shared" si="17"/>
        <v>0</v>
      </c>
      <c r="G87" s="250">
        <f t="shared" si="17"/>
        <v>0</v>
      </c>
      <c r="H87" s="250">
        <f t="shared" si="17"/>
        <v>0</v>
      </c>
      <c r="I87" s="250">
        <f t="shared" si="17"/>
        <v>0</v>
      </c>
      <c r="J87" s="250">
        <f t="shared" si="17"/>
        <v>0</v>
      </c>
      <c r="K87" s="250">
        <f>K88+K89+K90+K91+K92</f>
        <v>0</v>
      </c>
      <c r="L87" s="250">
        <f>L88+L89+L90+L91+L92</f>
        <v>0</v>
      </c>
      <c r="M87" s="250">
        <f>M88+M89+M90+M91+M92</f>
        <v>0</v>
      </c>
      <c r="N87" s="250">
        <f>N88+N89+N90+N91+N92</f>
        <v>0</v>
      </c>
    </row>
    <row r="88" spans="1:14" ht="17.25" customHeight="1" hidden="1">
      <c r="A88" s="122">
        <v>4</v>
      </c>
      <c r="B88" s="116" t="s">
        <v>180</v>
      </c>
      <c r="C88" s="1" t="s">
        <v>334</v>
      </c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</row>
    <row r="89" spans="1:14" ht="17.25" customHeight="1" hidden="1">
      <c r="A89" s="209">
        <v>5</v>
      </c>
      <c r="B89" s="116" t="s">
        <v>181</v>
      </c>
      <c r="C89" s="1" t="s">
        <v>335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</row>
    <row r="90" spans="1:14" ht="17.25" customHeight="1" hidden="1">
      <c r="A90" s="122">
        <v>6</v>
      </c>
      <c r="B90" s="116" t="s">
        <v>238</v>
      </c>
      <c r="C90" s="1" t="s">
        <v>195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</row>
    <row r="91" spans="1:14" ht="17.25" customHeight="1" hidden="1">
      <c r="A91" s="209">
        <v>7</v>
      </c>
      <c r="B91" s="116" t="s">
        <v>239</v>
      </c>
      <c r="C91" s="1" t="s">
        <v>336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</row>
    <row r="92" spans="1:14" ht="17.25" customHeight="1" hidden="1">
      <c r="A92" s="122">
        <v>8</v>
      </c>
      <c r="B92" s="116" t="s">
        <v>240</v>
      </c>
      <c r="C92" s="1" t="s">
        <v>337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</row>
    <row r="93" spans="1:14" s="115" customFormat="1" ht="17.25" customHeight="1">
      <c r="A93" s="118">
        <v>9</v>
      </c>
      <c r="B93" s="119" t="s">
        <v>41</v>
      </c>
      <c r="C93" s="240" t="s">
        <v>338</v>
      </c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</row>
    <row r="94" spans="1:14" ht="17.25" customHeight="1">
      <c r="A94" s="209">
        <v>10</v>
      </c>
      <c r="B94" s="116"/>
      <c r="C94" s="358" t="s">
        <v>339</v>
      </c>
      <c r="D94" s="249">
        <f aca="true" t="shared" si="18" ref="D94:J94">D93+D87+D86+D85+D84</f>
        <v>10206</v>
      </c>
      <c r="E94" s="249">
        <f t="shared" si="18"/>
        <v>0</v>
      </c>
      <c r="F94" s="249">
        <f t="shared" si="18"/>
        <v>10206</v>
      </c>
      <c r="G94" s="249">
        <f t="shared" si="18"/>
        <v>0</v>
      </c>
      <c r="H94" s="249">
        <f t="shared" si="18"/>
        <v>10206</v>
      </c>
      <c r="I94" s="249">
        <f t="shared" si="18"/>
        <v>-10206</v>
      </c>
      <c r="J94" s="249">
        <f t="shared" si="18"/>
        <v>0</v>
      </c>
      <c r="K94" s="249">
        <f>K93+K87+K86+K85+K84</f>
        <v>0</v>
      </c>
      <c r="L94" s="249">
        <f>L93+L87+L86+L85+L84</f>
        <v>0</v>
      </c>
      <c r="M94" s="249">
        <f>M93+M87+M86+M85+M84</f>
        <v>0</v>
      </c>
      <c r="N94" s="249">
        <f>N93+N87+N86+N85+N84</f>
        <v>0</v>
      </c>
    </row>
    <row r="95" spans="1:14" ht="17.25" customHeight="1">
      <c r="A95" s="209"/>
      <c r="B95" s="116"/>
      <c r="C95" s="358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</row>
    <row r="96" spans="1:14" ht="17.25" customHeight="1">
      <c r="A96" s="209">
        <v>11</v>
      </c>
      <c r="B96" s="116"/>
      <c r="C96" s="358" t="s">
        <v>341</v>
      </c>
      <c r="D96" s="249">
        <f aca="true" t="shared" si="19" ref="D96:J96">D65</f>
        <v>0</v>
      </c>
      <c r="E96" s="249">
        <f t="shared" si="19"/>
        <v>0</v>
      </c>
      <c r="F96" s="249">
        <f t="shared" si="19"/>
        <v>0</v>
      </c>
      <c r="G96" s="249">
        <f t="shared" si="19"/>
        <v>0</v>
      </c>
      <c r="H96" s="249">
        <f t="shared" si="19"/>
        <v>0</v>
      </c>
      <c r="I96" s="249">
        <f t="shared" si="19"/>
        <v>12061</v>
      </c>
      <c r="J96" s="249">
        <f t="shared" si="19"/>
        <v>12061</v>
      </c>
      <c r="K96" s="249">
        <f>K65</f>
        <v>0</v>
      </c>
      <c r="L96" s="249">
        <f>L65</f>
        <v>12061</v>
      </c>
      <c r="M96" s="249">
        <f>M65</f>
        <v>163</v>
      </c>
      <c r="N96" s="249">
        <f>N65</f>
        <v>12224</v>
      </c>
    </row>
    <row r="97" spans="1:14" ht="17.25" customHeight="1">
      <c r="A97" s="209">
        <v>12</v>
      </c>
      <c r="B97" s="116"/>
      <c r="C97" s="358" t="s">
        <v>340</v>
      </c>
      <c r="D97" s="249">
        <f aca="true" t="shared" si="20" ref="D97:J97">D82+D94</f>
        <v>70705</v>
      </c>
      <c r="E97" s="249">
        <f t="shared" si="20"/>
        <v>303</v>
      </c>
      <c r="F97" s="249">
        <f t="shared" si="20"/>
        <v>71008</v>
      </c>
      <c r="G97" s="249">
        <f t="shared" si="20"/>
        <v>108</v>
      </c>
      <c r="H97" s="249">
        <f t="shared" si="20"/>
        <v>71116</v>
      </c>
      <c r="I97" s="249">
        <f t="shared" si="20"/>
        <v>-4890</v>
      </c>
      <c r="J97" s="249">
        <f t="shared" si="20"/>
        <v>66226</v>
      </c>
      <c r="K97" s="249">
        <f>K82+K94</f>
        <v>209</v>
      </c>
      <c r="L97" s="249">
        <f>L82+L94</f>
        <v>66435</v>
      </c>
      <c r="M97" s="249">
        <f>M82+M94</f>
        <v>-5450</v>
      </c>
      <c r="N97" s="249">
        <f>N82+N94</f>
        <v>60985</v>
      </c>
    </row>
    <row r="98" spans="1:14" ht="17.25" customHeight="1">
      <c r="A98" s="209"/>
      <c r="B98" s="116"/>
      <c r="C98" s="358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</row>
    <row r="99" spans="1:14" s="115" customFormat="1" ht="17.25" customHeight="1">
      <c r="A99" s="118">
        <v>13</v>
      </c>
      <c r="B99" s="119" t="s">
        <v>30</v>
      </c>
      <c r="C99" s="105" t="s">
        <v>342</v>
      </c>
      <c r="D99" s="250">
        <f aca="true" t="shared" si="21" ref="D99:I99">D100+D101</f>
        <v>70705</v>
      </c>
      <c r="E99" s="250">
        <f t="shared" si="21"/>
        <v>303</v>
      </c>
      <c r="F99" s="250">
        <f t="shared" si="21"/>
        <v>71008</v>
      </c>
      <c r="G99" s="250">
        <f t="shared" si="21"/>
        <v>108</v>
      </c>
      <c r="H99" s="250">
        <f t="shared" si="21"/>
        <v>71116</v>
      </c>
      <c r="I99" s="250">
        <f t="shared" si="21"/>
        <v>-16951</v>
      </c>
      <c r="J99" s="250">
        <f>J100+J101</f>
        <v>54165</v>
      </c>
      <c r="K99" s="250">
        <f>K100+K101</f>
        <v>209</v>
      </c>
      <c r="L99" s="250">
        <f>L100+L101</f>
        <v>54374</v>
      </c>
      <c r="M99" s="250">
        <f>M100+M101</f>
        <v>-5613</v>
      </c>
      <c r="N99" s="250">
        <f>N100+N101</f>
        <v>48761</v>
      </c>
    </row>
    <row r="100" spans="1:14" ht="17.25" customHeight="1">
      <c r="A100" s="209">
        <v>14</v>
      </c>
      <c r="B100" s="116" t="s">
        <v>5</v>
      </c>
      <c r="C100" s="1" t="s">
        <v>425</v>
      </c>
      <c r="D100" s="249">
        <f aca="true" t="shared" si="22" ref="D100:J100">D82-D46</f>
        <v>60499</v>
      </c>
      <c r="E100" s="249">
        <f t="shared" si="22"/>
        <v>303</v>
      </c>
      <c r="F100" s="249">
        <f t="shared" si="22"/>
        <v>60802</v>
      </c>
      <c r="G100" s="249">
        <f t="shared" si="22"/>
        <v>108</v>
      </c>
      <c r="H100" s="249">
        <f t="shared" si="22"/>
        <v>60910</v>
      </c>
      <c r="I100" s="249">
        <f>I82-I46</f>
        <v>-6745</v>
      </c>
      <c r="J100" s="249">
        <f t="shared" si="22"/>
        <v>54165</v>
      </c>
      <c r="K100" s="249">
        <f>K82-K46</f>
        <v>209</v>
      </c>
      <c r="L100" s="249">
        <f>L82-L46</f>
        <v>54374</v>
      </c>
      <c r="M100" s="249">
        <f>M82-M46</f>
        <v>-5613</v>
      </c>
      <c r="N100" s="249">
        <f>N82-N46</f>
        <v>48761</v>
      </c>
    </row>
    <row r="101" spans="1:14" ht="17.25" customHeight="1" thickBot="1">
      <c r="A101" s="200">
        <v>15</v>
      </c>
      <c r="B101" s="116" t="s">
        <v>11</v>
      </c>
      <c r="C101" s="1" t="s">
        <v>426</v>
      </c>
      <c r="D101" s="249">
        <f aca="true" t="shared" si="23" ref="D101:J101">D94-D63</f>
        <v>10206</v>
      </c>
      <c r="E101" s="249">
        <f t="shared" si="23"/>
        <v>0</v>
      </c>
      <c r="F101" s="249">
        <f t="shared" si="23"/>
        <v>10206</v>
      </c>
      <c r="G101" s="249">
        <f t="shared" si="23"/>
        <v>0</v>
      </c>
      <c r="H101" s="249">
        <f t="shared" si="23"/>
        <v>10206</v>
      </c>
      <c r="I101" s="249">
        <f t="shared" si="23"/>
        <v>-10206</v>
      </c>
      <c r="J101" s="249">
        <f t="shared" si="23"/>
        <v>0</v>
      </c>
      <c r="K101" s="249">
        <f>K94-K63</f>
        <v>0</v>
      </c>
      <c r="L101" s="249">
        <f>L94-L63</f>
        <v>0</v>
      </c>
      <c r="M101" s="249">
        <f>M94-M63</f>
        <v>0</v>
      </c>
      <c r="N101" s="249">
        <f>N94-N63</f>
        <v>0</v>
      </c>
    </row>
    <row r="102" spans="1:14" ht="17.25" customHeight="1" thickBot="1">
      <c r="A102" s="355"/>
      <c r="B102" s="116"/>
      <c r="C102" s="1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</row>
    <row r="103" spans="1:14" ht="17.25" customHeight="1" thickBot="1">
      <c r="A103" s="112">
        <v>16</v>
      </c>
      <c r="B103" s="119" t="s">
        <v>255</v>
      </c>
      <c r="C103" s="105" t="s">
        <v>345</v>
      </c>
      <c r="D103" s="250">
        <f aca="true" t="shared" si="24" ref="D103:J103">D104+D107</f>
        <v>70705</v>
      </c>
      <c r="E103" s="250">
        <f t="shared" si="24"/>
        <v>303</v>
      </c>
      <c r="F103" s="250">
        <f t="shared" si="24"/>
        <v>71008</v>
      </c>
      <c r="G103" s="250">
        <f t="shared" si="24"/>
        <v>108</v>
      </c>
      <c r="H103" s="250">
        <f t="shared" si="24"/>
        <v>71116</v>
      </c>
      <c r="I103" s="250">
        <f t="shared" si="24"/>
        <v>-16951</v>
      </c>
      <c r="J103" s="250">
        <f t="shared" si="24"/>
        <v>54165</v>
      </c>
      <c r="K103" s="250">
        <f>K104+K107</f>
        <v>209</v>
      </c>
      <c r="L103" s="250">
        <f>L104+L107</f>
        <v>54374</v>
      </c>
      <c r="M103" s="250">
        <f>M104+M107</f>
        <v>-5613</v>
      </c>
      <c r="N103" s="250">
        <f>N104+N107</f>
        <v>48761</v>
      </c>
    </row>
    <row r="104" spans="1:14" ht="17.25" customHeight="1">
      <c r="A104" s="122">
        <v>17</v>
      </c>
      <c r="B104" s="116" t="s">
        <v>5</v>
      </c>
      <c r="C104" s="1" t="s">
        <v>346</v>
      </c>
      <c r="D104" s="249">
        <f aca="true" t="shared" si="25" ref="D104:J104">D105+D106</f>
        <v>0</v>
      </c>
      <c r="E104" s="249">
        <f t="shared" si="25"/>
        <v>0</v>
      </c>
      <c r="F104" s="249">
        <f t="shared" si="25"/>
        <v>0</v>
      </c>
      <c r="G104" s="249">
        <f t="shared" si="25"/>
        <v>0</v>
      </c>
      <c r="H104" s="249">
        <f t="shared" si="25"/>
        <v>0</v>
      </c>
      <c r="I104" s="249">
        <f t="shared" si="25"/>
        <v>5114</v>
      </c>
      <c r="J104" s="249">
        <f t="shared" si="25"/>
        <v>5114</v>
      </c>
      <c r="K104" s="249">
        <f>K105+K106</f>
        <v>0</v>
      </c>
      <c r="L104" s="249">
        <f>L105+L106</f>
        <v>5114</v>
      </c>
      <c r="M104" s="249">
        <f>M105+M106</f>
        <v>0</v>
      </c>
      <c r="N104" s="249">
        <f>N105+N106</f>
        <v>5114</v>
      </c>
    </row>
    <row r="105" spans="1:14" ht="17.25" customHeight="1">
      <c r="A105" s="209">
        <v>18</v>
      </c>
      <c r="B105" s="116" t="s">
        <v>6</v>
      </c>
      <c r="C105" s="1" t="s">
        <v>137</v>
      </c>
      <c r="D105" s="249"/>
      <c r="E105" s="249"/>
      <c r="F105" s="249"/>
      <c r="G105" s="249"/>
      <c r="H105" s="249"/>
      <c r="I105" s="249">
        <v>5114</v>
      </c>
      <c r="J105" s="249">
        <f>I105+H105</f>
        <v>5114</v>
      </c>
      <c r="K105" s="249"/>
      <c r="L105" s="249">
        <f>K105+J105</f>
        <v>5114</v>
      </c>
      <c r="M105" s="249"/>
      <c r="N105" s="249">
        <f>M105+L105</f>
        <v>5114</v>
      </c>
    </row>
    <row r="106" spans="1:14" ht="17.25" customHeight="1">
      <c r="A106" s="209">
        <v>19</v>
      </c>
      <c r="B106" s="116" t="s">
        <v>197</v>
      </c>
      <c r="C106" s="1" t="s">
        <v>138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</row>
    <row r="107" spans="1:14" ht="17.25" customHeight="1">
      <c r="A107" s="209">
        <v>20</v>
      </c>
      <c r="B107" s="116" t="s">
        <v>11</v>
      </c>
      <c r="C107" s="1" t="s">
        <v>347</v>
      </c>
      <c r="D107" s="249">
        <f aca="true" t="shared" si="26" ref="D107:J107">D108+D109</f>
        <v>70705</v>
      </c>
      <c r="E107" s="249">
        <f t="shared" si="26"/>
        <v>303</v>
      </c>
      <c r="F107" s="249">
        <f t="shared" si="26"/>
        <v>71008</v>
      </c>
      <c r="G107" s="249">
        <f t="shared" si="26"/>
        <v>108</v>
      </c>
      <c r="H107" s="249">
        <f t="shared" si="26"/>
        <v>71116</v>
      </c>
      <c r="I107" s="249">
        <f t="shared" si="26"/>
        <v>-22065</v>
      </c>
      <c r="J107" s="249">
        <f t="shared" si="26"/>
        <v>49051</v>
      </c>
      <c r="K107" s="249">
        <f>K108+K109</f>
        <v>209</v>
      </c>
      <c r="L107" s="249">
        <f>L108+L109</f>
        <v>49260</v>
      </c>
      <c r="M107" s="249">
        <f>M108+M109</f>
        <v>-5613</v>
      </c>
      <c r="N107" s="249">
        <f>N108+N109</f>
        <v>43647</v>
      </c>
    </row>
    <row r="108" spans="1:14" ht="17.25" customHeight="1">
      <c r="A108" s="209">
        <v>21</v>
      </c>
      <c r="B108" s="116" t="s">
        <v>12</v>
      </c>
      <c r="C108" s="1" t="s">
        <v>348</v>
      </c>
      <c r="D108" s="249">
        <v>60499</v>
      </c>
      <c r="E108" s="249">
        <v>303</v>
      </c>
      <c r="F108" s="249">
        <f>D108+E108</f>
        <v>60802</v>
      </c>
      <c r="G108" s="249">
        <v>108</v>
      </c>
      <c r="H108" s="249">
        <f>F108+G108</f>
        <v>60910</v>
      </c>
      <c r="I108" s="249">
        <f>202-12061</f>
        <v>-11859</v>
      </c>
      <c r="J108" s="249">
        <f>H108+I108</f>
        <v>49051</v>
      </c>
      <c r="K108" s="249">
        <v>209</v>
      </c>
      <c r="L108" s="249">
        <f>J108+K108</f>
        <v>49260</v>
      </c>
      <c r="M108" s="249">
        <v>-5613</v>
      </c>
      <c r="N108" s="249">
        <f>L108+M108</f>
        <v>43647</v>
      </c>
    </row>
    <row r="109" spans="1:14" ht="17.25" customHeight="1">
      <c r="A109" s="209">
        <v>22</v>
      </c>
      <c r="B109" s="116" t="s">
        <v>14</v>
      </c>
      <c r="C109" s="1" t="s">
        <v>349</v>
      </c>
      <c r="D109" s="249">
        <v>10206</v>
      </c>
      <c r="E109" s="249"/>
      <c r="F109" s="249">
        <f>D109+E109</f>
        <v>10206</v>
      </c>
      <c r="G109" s="249"/>
      <c r="H109" s="249">
        <f>F109+G109</f>
        <v>10206</v>
      </c>
      <c r="I109" s="249">
        <v>-10206</v>
      </c>
      <c r="J109" s="249">
        <f>H109+I109</f>
        <v>0</v>
      </c>
      <c r="K109" s="249"/>
      <c r="L109" s="249">
        <f>J109+K109</f>
        <v>0</v>
      </c>
      <c r="M109" s="249"/>
      <c r="N109" s="249">
        <f>L109+M109</f>
        <v>0</v>
      </c>
    </row>
    <row r="110" spans="1:14" ht="17.25" customHeight="1">
      <c r="A110" s="126"/>
      <c r="B110" s="116"/>
      <c r="C110" s="1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</row>
    <row r="111" spans="1:14" s="115" customFormat="1" ht="28.5" customHeight="1">
      <c r="A111" s="214">
        <v>23</v>
      </c>
      <c r="B111" s="119" t="s">
        <v>32</v>
      </c>
      <c r="C111" s="359" t="s">
        <v>350</v>
      </c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</row>
    <row r="112" spans="1:14" ht="17.25" customHeight="1" hidden="1">
      <c r="A112" s="126">
        <v>24</v>
      </c>
      <c r="B112" s="116" t="s">
        <v>5</v>
      </c>
      <c r="C112" s="236" t="s">
        <v>351</v>
      </c>
      <c r="D112" s="249">
        <f aca="true" t="shared" si="27" ref="D112:J112">D113+D114</f>
        <v>0</v>
      </c>
      <c r="E112" s="249">
        <f t="shared" si="27"/>
        <v>0</v>
      </c>
      <c r="F112" s="249">
        <f t="shared" si="27"/>
        <v>0</v>
      </c>
      <c r="G112" s="249">
        <f t="shared" si="27"/>
        <v>0</v>
      </c>
      <c r="H112" s="249">
        <f t="shared" si="27"/>
        <v>0</v>
      </c>
      <c r="I112" s="249">
        <f t="shared" si="27"/>
        <v>0</v>
      </c>
      <c r="J112" s="249">
        <f t="shared" si="27"/>
        <v>0</v>
      </c>
      <c r="K112" s="249">
        <f>K113+K114</f>
        <v>0</v>
      </c>
      <c r="L112" s="249">
        <f>L113+L114</f>
        <v>0</v>
      </c>
      <c r="M112" s="249">
        <f>M113+M114</f>
        <v>0</v>
      </c>
      <c r="N112" s="249">
        <f>N113+N114</f>
        <v>0</v>
      </c>
    </row>
    <row r="113" spans="1:14" ht="17.25" customHeight="1" hidden="1">
      <c r="A113" s="126">
        <v>25</v>
      </c>
      <c r="B113" s="116" t="s">
        <v>6</v>
      </c>
      <c r="C113" s="236" t="s">
        <v>352</v>
      </c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</row>
    <row r="114" spans="1:14" ht="17.25" customHeight="1" hidden="1">
      <c r="A114" s="209">
        <v>26</v>
      </c>
      <c r="B114" s="116" t="s">
        <v>197</v>
      </c>
      <c r="C114" s="236" t="s">
        <v>353</v>
      </c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</row>
    <row r="115" spans="1:14" ht="17.25" customHeight="1" hidden="1">
      <c r="A115" s="209">
        <v>27</v>
      </c>
      <c r="B115" s="116" t="s">
        <v>11</v>
      </c>
      <c r="C115" s="1" t="s">
        <v>354</v>
      </c>
      <c r="D115" s="249">
        <f aca="true" t="shared" si="28" ref="D115:J115">D116+D119</f>
        <v>0</v>
      </c>
      <c r="E115" s="249">
        <f t="shared" si="28"/>
        <v>0</v>
      </c>
      <c r="F115" s="249">
        <f t="shared" si="28"/>
        <v>0</v>
      </c>
      <c r="G115" s="249">
        <f t="shared" si="28"/>
        <v>0</v>
      </c>
      <c r="H115" s="249">
        <f t="shared" si="28"/>
        <v>0</v>
      </c>
      <c r="I115" s="249">
        <f t="shared" si="28"/>
        <v>0</v>
      </c>
      <c r="J115" s="249">
        <f t="shared" si="28"/>
        <v>0</v>
      </c>
      <c r="K115" s="249">
        <f>K116+K119</f>
        <v>0</v>
      </c>
      <c r="L115" s="249">
        <f>L116+L119</f>
        <v>0</v>
      </c>
      <c r="M115" s="249">
        <f>M116+M119</f>
        <v>0</v>
      </c>
      <c r="N115" s="249">
        <f>N116+N119</f>
        <v>0</v>
      </c>
    </row>
    <row r="116" spans="1:14" ht="17.25" customHeight="1" hidden="1">
      <c r="A116" s="209">
        <v>28</v>
      </c>
      <c r="B116" s="116" t="s">
        <v>12</v>
      </c>
      <c r="C116" s="1" t="s">
        <v>355</v>
      </c>
      <c r="D116" s="249">
        <f aca="true" t="shared" si="29" ref="D116:J116">D117+D118</f>
        <v>0</v>
      </c>
      <c r="E116" s="249">
        <f t="shared" si="29"/>
        <v>0</v>
      </c>
      <c r="F116" s="249">
        <f t="shared" si="29"/>
        <v>0</v>
      </c>
      <c r="G116" s="249">
        <f t="shared" si="29"/>
        <v>0</v>
      </c>
      <c r="H116" s="249">
        <f t="shared" si="29"/>
        <v>0</v>
      </c>
      <c r="I116" s="249">
        <f t="shared" si="29"/>
        <v>0</v>
      </c>
      <c r="J116" s="249">
        <f t="shared" si="29"/>
        <v>0</v>
      </c>
      <c r="K116" s="249">
        <f>K117+K118</f>
        <v>0</v>
      </c>
      <c r="L116" s="249">
        <f>L117+L118</f>
        <v>0</v>
      </c>
      <c r="M116" s="249">
        <f>M117+M118</f>
        <v>0</v>
      </c>
      <c r="N116" s="249">
        <f>N117+N118</f>
        <v>0</v>
      </c>
    </row>
    <row r="117" spans="1:14" ht="17.25" customHeight="1" hidden="1" thickBot="1">
      <c r="A117" s="200">
        <v>29</v>
      </c>
      <c r="B117" s="116" t="s">
        <v>233</v>
      </c>
      <c r="C117" s="1" t="s">
        <v>357</v>
      </c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</row>
    <row r="118" spans="1:14" ht="17.25" customHeight="1" hidden="1" thickBot="1">
      <c r="A118" s="360">
        <v>30</v>
      </c>
      <c r="B118" s="116" t="s">
        <v>234</v>
      </c>
      <c r="C118" s="362" t="s">
        <v>356</v>
      </c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</row>
    <row r="119" spans="1:14" ht="16.5" customHeight="1" hidden="1" thickBot="1">
      <c r="A119" s="356">
        <v>31</v>
      </c>
      <c r="B119" s="116" t="s">
        <v>14</v>
      </c>
      <c r="C119" s="363" t="s">
        <v>358</v>
      </c>
      <c r="D119" s="249">
        <f aca="true" t="shared" si="30" ref="D119:J119">D120+D121</f>
        <v>0</v>
      </c>
      <c r="E119" s="249">
        <f t="shared" si="30"/>
        <v>0</v>
      </c>
      <c r="F119" s="249">
        <f t="shared" si="30"/>
        <v>0</v>
      </c>
      <c r="G119" s="249">
        <f t="shared" si="30"/>
        <v>0</v>
      </c>
      <c r="H119" s="249">
        <f t="shared" si="30"/>
        <v>0</v>
      </c>
      <c r="I119" s="249">
        <f t="shared" si="30"/>
        <v>0</v>
      </c>
      <c r="J119" s="249">
        <f t="shared" si="30"/>
        <v>0</v>
      </c>
      <c r="K119" s="249">
        <f>K120+K121</f>
        <v>0</v>
      </c>
      <c r="L119" s="249">
        <f>L120+L121</f>
        <v>0</v>
      </c>
      <c r="M119" s="249">
        <f>M120+M121</f>
        <v>0</v>
      </c>
      <c r="N119" s="249">
        <f>N120+N121</f>
        <v>0</v>
      </c>
    </row>
    <row r="120" spans="1:14" ht="17.25" customHeight="1" hidden="1" thickBot="1">
      <c r="A120" s="356">
        <v>32</v>
      </c>
      <c r="B120" s="116" t="s">
        <v>307</v>
      </c>
      <c r="C120" s="1" t="s">
        <v>357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</row>
    <row r="121" spans="1:14" ht="17.25" customHeight="1" hidden="1">
      <c r="A121" s="210">
        <v>33</v>
      </c>
      <c r="B121" s="116" t="s">
        <v>309</v>
      </c>
      <c r="C121" s="362" t="s">
        <v>356</v>
      </c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</row>
    <row r="122" spans="1:14" ht="17.25" customHeight="1" hidden="1" thickBot="1">
      <c r="A122" s="200">
        <v>34</v>
      </c>
      <c r="B122" s="116" t="s">
        <v>39</v>
      </c>
      <c r="C122" s="1" t="s">
        <v>359</v>
      </c>
      <c r="D122" s="249">
        <f aca="true" t="shared" si="31" ref="D122:J122">D123+D124</f>
        <v>0</v>
      </c>
      <c r="E122" s="249">
        <f t="shared" si="31"/>
        <v>0</v>
      </c>
      <c r="F122" s="249">
        <f t="shared" si="31"/>
        <v>0</v>
      </c>
      <c r="G122" s="249">
        <f t="shared" si="31"/>
        <v>0</v>
      </c>
      <c r="H122" s="249">
        <f t="shared" si="31"/>
        <v>0</v>
      </c>
      <c r="I122" s="249">
        <f t="shared" si="31"/>
        <v>0</v>
      </c>
      <c r="J122" s="249">
        <f t="shared" si="31"/>
        <v>0</v>
      </c>
      <c r="K122" s="249">
        <f>K123+K124</f>
        <v>0</v>
      </c>
      <c r="L122" s="249">
        <f>L123+L124</f>
        <v>0</v>
      </c>
      <c r="M122" s="249">
        <f>M123+M124</f>
        <v>0</v>
      </c>
      <c r="N122" s="249">
        <f>N123+N124</f>
        <v>0</v>
      </c>
    </row>
    <row r="123" spans="1:14" ht="17.25" customHeight="1" hidden="1" thickBot="1">
      <c r="A123" s="356">
        <v>35</v>
      </c>
      <c r="B123" s="116" t="s">
        <v>182</v>
      </c>
      <c r="C123" s="1" t="s">
        <v>360</v>
      </c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</row>
    <row r="124" spans="1:14" ht="17.25" customHeight="1" hidden="1">
      <c r="A124" s="122">
        <v>36</v>
      </c>
      <c r="B124" s="116" t="s">
        <v>247</v>
      </c>
      <c r="C124" s="1" t="s">
        <v>361</v>
      </c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</row>
    <row r="125" spans="1:14" ht="17.25" customHeight="1" hidden="1">
      <c r="A125" s="209">
        <v>37</v>
      </c>
      <c r="B125" s="116" t="s">
        <v>40</v>
      </c>
      <c r="C125" s="1" t="s">
        <v>362</v>
      </c>
      <c r="D125" s="249">
        <f aca="true" t="shared" si="32" ref="D125:J125">D126+D127</f>
        <v>0</v>
      </c>
      <c r="E125" s="249">
        <f t="shared" si="32"/>
        <v>0</v>
      </c>
      <c r="F125" s="249">
        <f t="shared" si="32"/>
        <v>0</v>
      </c>
      <c r="G125" s="249">
        <f t="shared" si="32"/>
        <v>0</v>
      </c>
      <c r="H125" s="249">
        <f t="shared" si="32"/>
        <v>0</v>
      </c>
      <c r="I125" s="249">
        <f t="shared" si="32"/>
        <v>0</v>
      </c>
      <c r="J125" s="249">
        <f t="shared" si="32"/>
        <v>0</v>
      </c>
      <c r="K125" s="249">
        <f>K126+K127</f>
        <v>0</v>
      </c>
      <c r="L125" s="249">
        <f>L126+L127</f>
        <v>0</v>
      </c>
      <c r="M125" s="249">
        <f>M126+M127</f>
        <v>0</v>
      </c>
      <c r="N125" s="249">
        <f>N126+N127</f>
        <v>0</v>
      </c>
    </row>
    <row r="126" spans="1:14" ht="17.25" customHeight="1" hidden="1">
      <c r="A126" s="209">
        <v>38</v>
      </c>
      <c r="B126" s="116" t="s">
        <v>180</v>
      </c>
      <c r="C126" s="1" t="s">
        <v>360</v>
      </c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</row>
    <row r="127" spans="1:14" s="115" customFormat="1" ht="17.25" customHeight="1" hidden="1">
      <c r="A127" s="118">
        <v>39</v>
      </c>
      <c r="B127" s="116" t="s">
        <v>181</v>
      </c>
      <c r="C127" s="1" t="s">
        <v>361</v>
      </c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</row>
    <row r="128" spans="1:14" ht="17.25" customHeight="1">
      <c r="A128" s="209">
        <v>40</v>
      </c>
      <c r="B128" s="116"/>
      <c r="C128" s="364" t="s">
        <v>363</v>
      </c>
      <c r="D128" s="249">
        <f aca="true" t="shared" si="33" ref="D128:I128">D103+D111</f>
        <v>70705</v>
      </c>
      <c r="E128" s="249">
        <f t="shared" si="33"/>
        <v>303</v>
      </c>
      <c r="F128" s="249">
        <f t="shared" si="33"/>
        <v>71008</v>
      </c>
      <c r="G128" s="249">
        <f t="shared" si="33"/>
        <v>108</v>
      </c>
      <c r="H128" s="249">
        <f t="shared" si="33"/>
        <v>71116</v>
      </c>
      <c r="I128" s="249">
        <f t="shared" si="33"/>
        <v>-16951</v>
      </c>
      <c r="J128" s="249">
        <f>J103+J111</f>
        <v>54165</v>
      </c>
      <c r="K128" s="249">
        <f>K103+K111</f>
        <v>209</v>
      </c>
      <c r="L128" s="249">
        <f>L103+L111</f>
        <v>54374</v>
      </c>
      <c r="M128" s="249">
        <f>M103+M111</f>
        <v>-5613</v>
      </c>
      <c r="N128" s="249">
        <f>N103+N111</f>
        <v>48761</v>
      </c>
    </row>
    <row r="129" spans="1:14" ht="17.25" customHeight="1">
      <c r="A129" s="126"/>
      <c r="B129" s="116"/>
      <c r="C129" s="358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</row>
    <row r="130" spans="1:14" s="115" customFormat="1" ht="17.25" customHeight="1" thickBot="1">
      <c r="A130" s="234">
        <v>41</v>
      </c>
      <c r="B130" s="119" t="s">
        <v>33</v>
      </c>
      <c r="C130" s="105" t="s">
        <v>364</v>
      </c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</row>
    <row r="131" spans="1:14" ht="17.25" customHeight="1" hidden="1" thickBot="1">
      <c r="A131" s="355"/>
      <c r="B131" s="116" t="s">
        <v>5</v>
      </c>
      <c r="C131" s="1" t="s">
        <v>365</v>
      </c>
      <c r="D131" s="249">
        <f aca="true" t="shared" si="34" ref="D131:J131">D132+D133</f>
        <v>0</v>
      </c>
      <c r="E131" s="249">
        <f t="shared" si="34"/>
        <v>0</v>
      </c>
      <c r="F131" s="249">
        <f t="shared" si="34"/>
        <v>0</v>
      </c>
      <c r="G131" s="249">
        <f t="shared" si="34"/>
        <v>0</v>
      </c>
      <c r="H131" s="249">
        <f t="shared" si="34"/>
        <v>0</v>
      </c>
      <c r="I131" s="249">
        <f t="shared" si="34"/>
        <v>0</v>
      </c>
      <c r="J131" s="249">
        <f t="shared" si="34"/>
        <v>0</v>
      </c>
      <c r="K131" s="249">
        <f>K132+K133</f>
        <v>0</v>
      </c>
      <c r="L131" s="249">
        <f>L132+L133</f>
        <v>0</v>
      </c>
      <c r="M131" s="249">
        <f>M132+M133</f>
        <v>0</v>
      </c>
      <c r="N131" s="249">
        <f>N132+N133</f>
        <v>0</v>
      </c>
    </row>
    <row r="132" spans="1:14" ht="17.25" customHeight="1" hidden="1" thickBot="1">
      <c r="A132" s="355"/>
      <c r="B132" s="116" t="s">
        <v>6</v>
      </c>
      <c r="C132" s="1" t="s">
        <v>366</v>
      </c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</row>
    <row r="133" spans="1:14" ht="17.25" customHeight="1" hidden="1" thickBot="1">
      <c r="A133" s="355"/>
      <c r="B133" s="116" t="s">
        <v>197</v>
      </c>
      <c r="C133" s="1" t="s">
        <v>367</v>
      </c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</row>
    <row r="134" spans="1:14" ht="17.25" customHeight="1" hidden="1" thickBot="1">
      <c r="A134" s="355"/>
      <c r="B134" s="116" t="s">
        <v>11</v>
      </c>
      <c r="C134" s="1" t="s">
        <v>368</v>
      </c>
      <c r="D134" s="249">
        <f aca="true" t="shared" si="35" ref="D134:J134">D135+D136</f>
        <v>0</v>
      </c>
      <c r="E134" s="249">
        <f t="shared" si="35"/>
        <v>0</v>
      </c>
      <c r="F134" s="249">
        <f t="shared" si="35"/>
        <v>0</v>
      </c>
      <c r="G134" s="249">
        <f t="shared" si="35"/>
        <v>0</v>
      </c>
      <c r="H134" s="249">
        <f t="shared" si="35"/>
        <v>0</v>
      </c>
      <c r="I134" s="249">
        <f t="shared" si="35"/>
        <v>0</v>
      </c>
      <c r="J134" s="249">
        <f t="shared" si="35"/>
        <v>0</v>
      </c>
      <c r="K134" s="249">
        <f>K135+K136</f>
        <v>0</v>
      </c>
      <c r="L134" s="249">
        <f>L135+L136</f>
        <v>0</v>
      </c>
      <c r="M134" s="249">
        <f>M135+M136</f>
        <v>0</v>
      </c>
      <c r="N134" s="249">
        <f>N135+N136</f>
        <v>0</v>
      </c>
    </row>
    <row r="135" spans="1:14" ht="17.25" customHeight="1" hidden="1" thickBot="1">
      <c r="A135" s="355"/>
      <c r="B135" s="116" t="s">
        <v>12</v>
      </c>
      <c r="C135" s="1" t="s">
        <v>184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</row>
    <row r="136" spans="1:14" ht="17.25" customHeight="1" hidden="1" thickBot="1">
      <c r="A136" s="355"/>
      <c r="B136" s="116" t="s">
        <v>14</v>
      </c>
      <c r="C136" s="1" t="s">
        <v>185</v>
      </c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</row>
    <row r="137" spans="1:14" ht="17.25" customHeight="1" hidden="1" thickBot="1">
      <c r="A137" s="355"/>
      <c r="B137" s="116" t="s">
        <v>39</v>
      </c>
      <c r="C137" s="1" t="s">
        <v>369</v>
      </c>
      <c r="D137" s="249">
        <f aca="true" t="shared" si="36" ref="D137:J137">D138+D141</f>
        <v>0</v>
      </c>
      <c r="E137" s="249">
        <f t="shared" si="36"/>
        <v>0</v>
      </c>
      <c r="F137" s="249">
        <f t="shared" si="36"/>
        <v>0</v>
      </c>
      <c r="G137" s="249">
        <f t="shared" si="36"/>
        <v>0</v>
      </c>
      <c r="H137" s="249">
        <f t="shared" si="36"/>
        <v>0</v>
      </c>
      <c r="I137" s="249">
        <f t="shared" si="36"/>
        <v>0</v>
      </c>
      <c r="J137" s="249">
        <f t="shared" si="36"/>
        <v>0</v>
      </c>
      <c r="K137" s="249">
        <f>K138+K141</f>
        <v>0</v>
      </c>
      <c r="L137" s="249">
        <f>L138+L141</f>
        <v>0</v>
      </c>
      <c r="M137" s="249">
        <f>M138+M141</f>
        <v>0</v>
      </c>
      <c r="N137" s="249">
        <f>N138+N141</f>
        <v>0</v>
      </c>
    </row>
    <row r="138" spans="1:14" ht="17.25" customHeight="1" hidden="1" thickBot="1">
      <c r="A138" s="355"/>
      <c r="B138" s="116" t="s">
        <v>182</v>
      </c>
      <c r="C138" s="1" t="s">
        <v>370</v>
      </c>
      <c r="D138" s="249">
        <f aca="true" t="shared" si="37" ref="D138:J138">D139+D140</f>
        <v>0</v>
      </c>
      <c r="E138" s="249">
        <f t="shared" si="37"/>
        <v>0</v>
      </c>
      <c r="F138" s="249">
        <f t="shared" si="37"/>
        <v>0</v>
      </c>
      <c r="G138" s="249">
        <f t="shared" si="37"/>
        <v>0</v>
      </c>
      <c r="H138" s="249">
        <f t="shared" si="37"/>
        <v>0</v>
      </c>
      <c r="I138" s="249">
        <f t="shared" si="37"/>
        <v>0</v>
      </c>
      <c r="J138" s="249">
        <f t="shared" si="37"/>
        <v>0</v>
      </c>
      <c r="K138" s="249">
        <f>K139+K140</f>
        <v>0</v>
      </c>
      <c r="L138" s="249">
        <f>L139+L140</f>
        <v>0</v>
      </c>
      <c r="M138" s="249">
        <f>M139+M140</f>
        <v>0</v>
      </c>
      <c r="N138" s="249">
        <f>N139+N140</f>
        <v>0</v>
      </c>
    </row>
    <row r="139" spans="1:14" ht="17.25" customHeight="1" hidden="1" thickBot="1">
      <c r="A139" s="355"/>
      <c r="B139" s="116" t="s">
        <v>281</v>
      </c>
      <c r="C139" s="1" t="s">
        <v>371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</row>
    <row r="140" spans="1:14" ht="17.25" customHeight="1" hidden="1" thickBot="1">
      <c r="A140" s="355"/>
      <c r="B140" s="116" t="s">
        <v>283</v>
      </c>
      <c r="C140" s="1" t="s">
        <v>372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</row>
    <row r="141" spans="1:14" ht="17.25" customHeight="1" hidden="1" thickBot="1">
      <c r="A141" s="355"/>
      <c r="B141" s="116" t="s">
        <v>247</v>
      </c>
      <c r="C141" s="1" t="s">
        <v>373</v>
      </c>
      <c r="D141" s="249">
        <f aca="true" t="shared" si="38" ref="D141:J141">D142+D143</f>
        <v>0</v>
      </c>
      <c r="E141" s="249">
        <f t="shared" si="38"/>
        <v>0</v>
      </c>
      <c r="F141" s="249">
        <f t="shared" si="38"/>
        <v>0</v>
      </c>
      <c r="G141" s="249">
        <f t="shared" si="38"/>
        <v>0</v>
      </c>
      <c r="H141" s="249">
        <f t="shared" si="38"/>
        <v>0</v>
      </c>
      <c r="I141" s="249">
        <f t="shared" si="38"/>
        <v>0</v>
      </c>
      <c r="J141" s="249">
        <f t="shared" si="38"/>
        <v>0</v>
      </c>
      <c r="K141" s="249">
        <f>K142+K143</f>
        <v>0</v>
      </c>
      <c r="L141" s="249">
        <f>L142+L143</f>
        <v>0</v>
      </c>
      <c r="M141" s="249">
        <f>M142+M143</f>
        <v>0</v>
      </c>
      <c r="N141" s="249">
        <f>N142+N143</f>
        <v>0</v>
      </c>
    </row>
    <row r="142" spans="1:14" ht="17.25" customHeight="1" hidden="1" thickBot="1">
      <c r="A142" s="355"/>
      <c r="B142" s="116" t="s">
        <v>286</v>
      </c>
      <c r="C142" s="1" t="s">
        <v>371</v>
      </c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</row>
    <row r="143" spans="1:14" ht="17.25" customHeight="1" hidden="1" thickBot="1">
      <c r="A143" s="355"/>
      <c r="B143" s="116" t="s">
        <v>288</v>
      </c>
      <c r="C143" s="1" t="s">
        <v>372</v>
      </c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</row>
    <row r="144" spans="1:14" ht="17.25" customHeight="1" hidden="1" thickBot="1">
      <c r="A144" s="355"/>
      <c r="B144" s="116" t="s">
        <v>40</v>
      </c>
      <c r="C144" s="1" t="s">
        <v>374</v>
      </c>
      <c r="D144" s="249">
        <f aca="true" t="shared" si="39" ref="D144:J144">D145+D146</f>
        <v>0</v>
      </c>
      <c r="E144" s="249">
        <f t="shared" si="39"/>
        <v>0</v>
      </c>
      <c r="F144" s="249">
        <f t="shared" si="39"/>
        <v>0</v>
      </c>
      <c r="G144" s="249">
        <f t="shared" si="39"/>
        <v>0</v>
      </c>
      <c r="H144" s="249">
        <f t="shared" si="39"/>
        <v>0</v>
      </c>
      <c r="I144" s="249">
        <f t="shared" si="39"/>
        <v>0</v>
      </c>
      <c r="J144" s="249">
        <f t="shared" si="39"/>
        <v>0</v>
      </c>
      <c r="K144" s="249">
        <f>K145+K146</f>
        <v>0</v>
      </c>
      <c r="L144" s="249">
        <f>L145+L146</f>
        <v>0</v>
      </c>
      <c r="M144" s="249">
        <f>M145+M146</f>
        <v>0</v>
      </c>
      <c r="N144" s="249">
        <f>N145+N146</f>
        <v>0</v>
      </c>
    </row>
    <row r="145" spans="1:14" ht="17.25" customHeight="1" hidden="1" thickBot="1">
      <c r="A145" s="355"/>
      <c r="B145" s="116" t="s">
        <v>180</v>
      </c>
      <c r="C145" s="1" t="s">
        <v>375</v>
      </c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</row>
    <row r="146" spans="1:14" ht="17.25" customHeight="1" hidden="1" thickBot="1">
      <c r="A146" s="356">
        <v>42</v>
      </c>
      <c r="B146" s="116" t="s">
        <v>181</v>
      </c>
      <c r="C146" s="1" t="s">
        <v>376</v>
      </c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</row>
    <row r="147" spans="1:14" ht="17.25" customHeight="1" hidden="1" thickBot="1">
      <c r="A147" s="356">
        <v>43</v>
      </c>
      <c r="B147" s="116" t="s">
        <v>41</v>
      </c>
      <c r="C147" s="1" t="s">
        <v>377</v>
      </c>
      <c r="D147" s="249">
        <f aca="true" t="shared" si="40" ref="D147:J147">D148+D149</f>
        <v>0</v>
      </c>
      <c r="E147" s="249">
        <f t="shared" si="40"/>
        <v>0</v>
      </c>
      <c r="F147" s="249">
        <f t="shared" si="40"/>
        <v>0</v>
      </c>
      <c r="G147" s="249">
        <f t="shared" si="40"/>
        <v>0</v>
      </c>
      <c r="H147" s="249">
        <f t="shared" si="40"/>
        <v>0</v>
      </c>
      <c r="I147" s="249">
        <f t="shared" si="40"/>
        <v>0</v>
      </c>
      <c r="J147" s="249">
        <f t="shared" si="40"/>
        <v>0</v>
      </c>
      <c r="K147" s="249">
        <f>K148+K149</f>
        <v>0</v>
      </c>
      <c r="L147" s="249">
        <f>L148+L149</f>
        <v>0</v>
      </c>
      <c r="M147" s="249">
        <f>M148+M149</f>
        <v>0</v>
      </c>
      <c r="N147" s="249">
        <f>N148+N149</f>
        <v>0</v>
      </c>
    </row>
    <row r="148" spans="1:14" ht="17.25" customHeight="1" hidden="1" thickBot="1">
      <c r="A148" s="356"/>
      <c r="B148" s="116" t="s">
        <v>241</v>
      </c>
      <c r="C148" s="1" t="s">
        <v>360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</row>
    <row r="149" spans="1:14" ht="17.25" customHeight="1" hidden="1" thickBot="1">
      <c r="A149" s="356"/>
      <c r="B149" s="116" t="s">
        <v>242</v>
      </c>
      <c r="C149" s="1" t="s">
        <v>361</v>
      </c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</row>
    <row r="150" spans="1:14" s="368" customFormat="1" ht="17.25" customHeight="1" thickBot="1">
      <c r="A150" s="365">
        <v>44</v>
      </c>
      <c r="B150" s="366"/>
      <c r="C150" s="364" t="s">
        <v>378</v>
      </c>
      <c r="D150" s="367">
        <f aca="true" t="shared" si="41" ref="D150:J150">D147+D144+D137+D134+D131</f>
        <v>0</v>
      </c>
      <c r="E150" s="367">
        <f t="shared" si="41"/>
        <v>0</v>
      </c>
      <c r="F150" s="367">
        <f t="shared" si="41"/>
        <v>0</v>
      </c>
      <c r="G150" s="367">
        <f t="shared" si="41"/>
        <v>0</v>
      </c>
      <c r="H150" s="367">
        <f t="shared" si="41"/>
        <v>0</v>
      </c>
      <c r="I150" s="367">
        <f t="shared" si="41"/>
        <v>0</v>
      </c>
      <c r="J150" s="367">
        <f t="shared" si="41"/>
        <v>0</v>
      </c>
      <c r="K150" s="367">
        <f>K147+K144+K137+K134+K131</f>
        <v>0</v>
      </c>
      <c r="L150" s="367">
        <f>L147+L144+L137+L134+L131</f>
        <v>0</v>
      </c>
      <c r="M150" s="367">
        <f>M147+M144+M137+M134+M131</f>
        <v>0</v>
      </c>
      <c r="N150" s="367">
        <f>N147+N144+N137+N134+N131</f>
        <v>0</v>
      </c>
    </row>
    <row r="151" spans="1:14" ht="17.25" customHeight="1" hidden="1">
      <c r="A151" s="361">
        <v>24</v>
      </c>
      <c r="B151" s="116" t="s">
        <v>33</v>
      </c>
      <c r="C151" s="1" t="s">
        <v>139</v>
      </c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</row>
    <row r="152" spans="1:14" ht="17.25" customHeight="1" thickBot="1">
      <c r="A152" s="361"/>
      <c r="B152" s="116"/>
      <c r="C152" s="1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</row>
    <row r="153" spans="1:14" s="115" customFormat="1" ht="17.25" customHeight="1" thickBot="1">
      <c r="A153" s="187"/>
      <c r="B153" s="568" t="s">
        <v>379</v>
      </c>
      <c r="C153" s="521"/>
      <c r="D153" s="250">
        <f aca="true" t="shared" si="42" ref="D153:I153">D96+D128</f>
        <v>70705</v>
      </c>
      <c r="E153" s="250">
        <f t="shared" si="42"/>
        <v>303</v>
      </c>
      <c r="F153" s="250">
        <f t="shared" si="42"/>
        <v>71008</v>
      </c>
      <c r="G153" s="250">
        <f t="shared" si="42"/>
        <v>108</v>
      </c>
      <c r="H153" s="250">
        <f t="shared" si="42"/>
        <v>71116</v>
      </c>
      <c r="I153" s="250">
        <f t="shared" si="42"/>
        <v>-4890</v>
      </c>
      <c r="J153" s="250">
        <f>J96+J128</f>
        <v>66226</v>
      </c>
      <c r="K153" s="250">
        <f>K96+K128</f>
        <v>209</v>
      </c>
      <c r="L153" s="250">
        <f>L96+L128</f>
        <v>66435</v>
      </c>
      <c r="M153" s="250">
        <f>M96+M128</f>
        <v>-5450</v>
      </c>
      <c r="N153" s="250">
        <f>N96+N128</f>
        <v>60985</v>
      </c>
    </row>
    <row r="154" spans="1:14" s="115" customFormat="1" ht="17.25" customHeight="1" thickBot="1">
      <c r="A154" s="112">
        <v>45</v>
      </c>
      <c r="B154" s="567" t="s">
        <v>380</v>
      </c>
      <c r="C154" s="518"/>
      <c r="D154" s="251">
        <f aca="true" t="shared" si="43" ref="D154:J154">D97+D150</f>
        <v>70705</v>
      </c>
      <c r="E154" s="251">
        <f t="shared" si="43"/>
        <v>303</v>
      </c>
      <c r="F154" s="251">
        <f t="shared" si="43"/>
        <v>71008</v>
      </c>
      <c r="G154" s="251">
        <f t="shared" si="43"/>
        <v>108</v>
      </c>
      <c r="H154" s="251">
        <f t="shared" si="43"/>
        <v>71116</v>
      </c>
      <c r="I154" s="251">
        <f t="shared" si="43"/>
        <v>-4890</v>
      </c>
      <c r="J154" s="251">
        <f t="shared" si="43"/>
        <v>66226</v>
      </c>
      <c r="K154" s="251">
        <f>K97+K150</f>
        <v>209</v>
      </c>
      <c r="L154" s="251">
        <f>L97+L150</f>
        <v>66435</v>
      </c>
      <c r="M154" s="251">
        <f>M97+M150</f>
        <v>-5450</v>
      </c>
      <c r="N154" s="251">
        <f>N97+N150</f>
        <v>60985</v>
      </c>
    </row>
    <row r="155" spans="1:14" s="123" customFormat="1" ht="17.25" customHeight="1">
      <c r="A155" s="246"/>
      <c r="B155" s="260"/>
      <c r="C155" s="211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</row>
  </sheetData>
  <mergeCells count="5">
    <mergeCell ref="B154:C154"/>
    <mergeCell ref="B1:P1"/>
    <mergeCell ref="A6:D6"/>
    <mergeCell ref="B153:C153"/>
    <mergeCell ref="A5:L5"/>
  </mergeCells>
  <printOptions/>
  <pageMargins left="0.75" right="0.75" top="1" bottom="1" header="0.5" footer="0.5"/>
  <pageSetup horizontalDpi="600" verticalDpi="600" orientation="portrait" paperSize="8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8" sqref="I8"/>
    </sheetView>
  </sheetViews>
  <sheetFormatPr defaultColWidth="9.00390625" defaultRowHeight="12.75"/>
  <cols>
    <col min="1" max="1" width="10.625" style="108" customWidth="1"/>
    <col min="2" max="2" width="36.375" style="108" customWidth="1"/>
    <col min="3" max="6" width="18.75390625" style="108" customWidth="1"/>
    <col min="7" max="16384" width="9.125" style="108" customWidth="1"/>
  </cols>
  <sheetData>
    <row r="1" spans="1:7" ht="14.25">
      <c r="A1" s="551" t="s">
        <v>486</v>
      </c>
      <c r="B1" s="551"/>
      <c r="C1" s="552"/>
      <c r="D1" s="552"/>
      <c r="E1" s="552"/>
      <c r="F1" s="552"/>
      <c r="G1" s="552"/>
    </row>
    <row r="4" spans="1:5" ht="15.75" thickBot="1">
      <c r="A4" s="569" t="s">
        <v>476</v>
      </c>
      <c r="B4" s="569"/>
      <c r="C4" s="569"/>
      <c r="D4" s="569"/>
      <c r="E4" s="569"/>
    </row>
    <row r="5" spans="1:6" ht="15">
      <c r="A5" s="559" t="s">
        <v>431</v>
      </c>
      <c r="B5" s="560"/>
      <c r="C5" s="561" t="s">
        <v>432</v>
      </c>
      <c r="D5" s="563" t="s">
        <v>433</v>
      </c>
      <c r="E5" s="565" t="s">
        <v>434</v>
      </c>
      <c r="F5" s="557" t="s">
        <v>110</v>
      </c>
    </row>
    <row r="6" spans="1:6" ht="15.75" thickBot="1">
      <c r="A6" s="437" t="s">
        <v>124</v>
      </c>
      <c r="B6" s="438" t="s">
        <v>125</v>
      </c>
      <c r="C6" s="562"/>
      <c r="D6" s="564"/>
      <c r="E6" s="566"/>
      <c r="F6" s="558"/>
    </row>
    <row r="7" spans="1:7" ht="31.5" customHeight="1" thickBot="1">
      <c r="A7" s="479">
        <v>841126</v>
      </c>
      <c r="B7" s="480" t="s">
        <v>475</v>
      </c>
      <c r="C7" s="481">
        <v>58535</v>
      </c>
      <c r="D7" s="482">
        <v>12170</v>
      </c>
      <c r="E7" s="483">
        <v>0</v>
      </c>
      <c r="F7" s="475">
        <f>SUM(C7:E7)</f>
        <v>70705</v>
      </c>
      <c r="G7" s="109"/>
    </row>
    <row r="8" spans="1:7" ht="31.5" customHeight="1" thickBot="1">
      <c r="A8" s="553" t="s">
        <v>457</v>
      </c>
      <c r="B8" s="554"/>
      <c r="C8" s="468">
        <f>C7</f>
        <v>58535</v>
      </c>
      <c r="D8" s="468">
        <f>D7</f>
        <v>12170</v>
      </c>
      <c r="E8" s="468">
        <f>E7</f>
        <v>0</v>
      </c>
      <c r="F8" s="468">
        <f>F7</f>
        <v>70705</v>
      </c>
      <c r="G8" s="470"/>
    </row>
    <row r="9" spans="1:6" ht="14.25">
      <c r="A9" s="163"/>
      <c r="C9" s="478"/>
      <c r="F9" s="484"/>
    </row>
    <row r="10" spans="1:5" ht="15.75" thickBot="1">
      <c r="A10" s="569" t="s">
        <v>477</v>
      </c>
      <c r="B10" s="569"/>
      <c r="C10" s="569"/>
      <c r="D10" s="569"/>
      <c r="E10" s="569"/>
    </row>
    <row r="11" spans="1:6" ht="15">
      <c r="A11" s="559" t="s">
        <v>431</v>
      </c>
      <c r="B11" s="560"/>
      <c r="C11" s="561" t="s">
        <v>432</v>
      </c>
      <c r="D11" s="563" t="s">
        <v>433</v>
      </c>
      <c r="E11" s="565" t="s">
        <v>434</v>
      </c>
      <c r="F11" s="557" t="s">
        <v>110</v>
      </c>
    </row>
    <row r="12" spans="1:6" ht="15.75" thickBot="1">
      <c r="A12" s="437" t="s">
        <v>124</v>
      </c>
      <c r="B12" s="438" t="s">
        <v>125</v>
      </c>
      <c r="C12" s="562"/>
      <c r="D12" s="564"/>
      <c r="E12" s="566"/>
      <c r="F12" s="558"/>
    </row>
    <row r="13" spans="1:6" ht="31.5" customHeight="1" thickBot="1">
      <c r="A13" s="479">
        <v>841126</v>
      </c>
      <c r="B13" s="480" t="s">
        <v>475</v>
      </c>
      <c r="C13" s="481">
        <v>58535</v>
      </c>
      <c r="D13" s="482">
        <v>12170</v>
      </c>
      <c r="E13" s="483">
        <v>0</v>
      </c>
      <c r="F13" s="475">
        <f>SUM(C13:E13)</f>
        <v>70705</v>
      </c>
    </row>
    <row r="14" spans="1:6" ht="31.5" customHeight="1" thickBot="1">
      <c r="A14" s="553" t="s">
        <v>457</v>
      </c>
      <c r="B14" s="554"/>
      <c r="C14" s="468">
        <f>C13</f>
        <v>58535</v>
      </c>
      <c r="D14" s="468">
        <f>D13</f>
        <v>12170</v>
      </c>
      <c r="E14" s="468">
        <f>E13</f>
        <v>0</v>
      </c>
      <c r="F14" s="468">
        <f>F13</f>
        <v>70705</v>
      </c>
    </row>
    <row r="15" spans="1:3" ht="14.25">
      <c r="A15" s="163"/>
      <c r="C15" s="478"/>
    </row>
    <row r="16" spans="1:3" ht="14.25">
      <c r="A16" s="163"/>
      <c r="C16" s="478"/>
    </row>
    <row r="17" spans="1:3" ht="14.25">
      <c r="A17" s="163"/>
      <c r="C17" s="478"/>
    </row>
    <row r="18" spans="1:3" ht="14.25">
      <c r="A18" s="163"/>
      <c r="C18" s="478"/>
    </row>
    <row r="19" spans="1:3" ht="14.25">
      <c r="A19" s="163"/>
      <c r="C19" s="478"/>
    </row>
    <row r="20" spans="1:3" ht="14.25">
      <c r="A20" s="163"/>
      <c r="C20" s="478"/>
    </row>
    <row r="21" spans="1:3" ht="14.25">
      <c r="A21" s="163"/>
      <c r="C21" s="478"/>
    </row>
  </sheetData>
  <mergeCells count="15">
    <mergeCell ref="A4:E4"/>
    <mergeCell ref="A5:B5"/>
    <mergeCell ref="C5:C6"/>
    <mergeCell ref="D5:D6"/>
    <mergeCell ref="E5:E6"/>
    <mergeCell ref="A14:B14"/>
    <mergeCell ref="A1:G1"/>
    <mergeCell ref="F5:F6"/>
    <mergeCell ref="A8:B8"/>
    <mergeCell ref="A10:E10"/>
    <mergeCell ref="A11:B11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55"/>
  <sheetViews>
    <sheetView tabSelected="1" view="pageBreakPreview" zoomScaleSheetLayoutView="100" workbookViewId="0" topLeftCell="B1">
      <selection activeCell="J2" sqref="J1:K16384"/>
    </sheetView>
  </sheetViews>
  <sheetFormatPr defaultColWidth="9.00390625" defaultRowHeight="17.25" customHeight="1"/>
  <cols>
    <col min="1" max="1" width="6.75390625" style="108" hidden="1" customWidth="1"/>
    <col min="2" max="2" width="9.375" style="163" customWidth="1"/>
    <col min="3" max="3" width="70.25390625" style="108" customWidth="1"/>
    <col min="4" max="4" width="13.00390625" style="108" customWidth="1"/>
    <col min="5" max="11" width="13.00390625" style="108" hidden="1" customWidth="1"/>
    <col min="12" max="14" width="13.00390625" style="108" customWidth="1"/>
    <col min="15" max="16384" width="9.125" style="108" customWidth="1"/>
  </cols>
  <sheetData>
    <row r="1" spans="1:16" ht="17.25" customHeight="1">
      <c r="A1" s="108" t="s">
        <v>199</v>
      </c>
      <c r="B1" s="551" t="s">
        <v>534</v>
      </c>
      <c r="C1" s="551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ht="17.25" customHeight="1">
      <c r="B2" s="108" t="s">
        <v>510</v>
      </c>
    </row>
    <row r="3" spans="1:14" ht="12.75" customHeight="1">
      <c r="A3" s="109"/>
      <c r="B3" s="110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7.25" customHeight="1" hidden="1">
      <c r="A4" s="109"/>
      <c r="B4" s="110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7.25" customHeight="1">
      <c r="A5" s="522" t="s">
        <v>393</v>
      </c>
      <c r="B5" s="522"/>
      <c r="C5" s="522"/>
      <c r="D5" s="522"/>
      <c r="E5" s="523"/>
      <c r="F5" s="523"/>
      <c r="G5" s="523"/>
      <c r="H5" s="523"/>
      <c r="I5" s="523"/>
      <c r="J5" s="523"/>
      <c r="K5" s="523"/>
      <c r="L5" s="523"/>
      <c r="M5" s="35"/>
      <c r="N5" s="35"/>
    </row>
    <row r="6" spans="1:4" ht="17.25" customHeight="1" thickBot="1">
      <c r="A6" s="519"/>
      <c r="B6" s="519"/>
      <c r="C6" s="519"/>
      <c r="D6" s="519"/>
    </row>
    <row r="7" spans="1:14" ht="35.25" customHeight="1" thickBot="1">
      <c r="A7" s="190" t="s">
        <v>1</v>
      </c>
      <c r="B7" s="191"/>
      <c r="C7" s="238" t="s">
        <v>299</v>
      </c>
      <c r="D7" s="375" t="s">
        <v>392</v>
      </c>
      <c r="E7" s="375" t="s">
        <v>502</v>
      </c>
      <c r="F7" s="375" t="s">
        <v>503</v>
      </c>
      <c r="G7" s="375" t="s">
        <v>511</v>
      </c>
      <c r="H7" s="375" t="s">
        <v>503</v>
      </c>
      <c r="I7" s="375" t="s">
        <v>516</v>
      </c>
      <c r="J7" s="375" t="s">
        <v>503</v>
      </c>
      <c r="K7" s="375" t="s">
        <v>524</v>
      </c>
      <c r="L7" s="375" t="s">
        <v>503</v>
      </c>
      <c r="M7" s="375" t="s">
        <v>535</v>
      </c>
      <c r="N7" s="375" t="s">
        <v>503</v>
      </c>
    </row>
    <row r="8" spans="1:14" s="115" customFormat="1" ht="17.25" customHeight="1" thickBot="1">
      <c r="A8" s="112">
        <v>1</v>
      </c>
      <c r="B8" s="113" t="s">
        <v>4</v>
      </c>
      <c r="C8" s="235" t="s">
        <v>300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7.25" customHeight="1">
      <c r="A9" s="218">
        <v>2</v>
      </c>
      <c r="B9" s="127" t="s">
        <v>5</v>
      </c>
      <c r="C9" s="345" t="s">
        <v>191</v>
      </c>
      <c r="D9" s="320">
        <f aca="true" t="shared" si="0" ref="D9:J9">D10+D11+D12+D13+D14+D15+D16+D17</f>
        <v>0</v>
      </c>
      <c r="E9" s="320">
        <f t="shared" si="0"/>
        <v>0</v>
      </c>
      <c r="F9" s="320">
        <f t="shared" si="0"/>
        <v>0</v>
      </c>
      <c r="G9" s="320">
        <f t="shared" si="0"/>
        <v>0</v>
      </c>
      <c r="H9" s="320">
        <f t="shared" si="0"/>
        <v>0</v>
      </c>
      <c r="I9" s="320">
        <f t="shared" si="0"/>
        <v>0</v>
      </c>
      <c r="J9" s="320">
        <f t="shared" si="0"/>
        <v>0</v>
      </c>
      <c r="K9" s="320">
        <f>K10+K11+K12+K13+K14+K15+K16+K17</f>
        <v>0</v>
      </c>
      <c r="L9" s="320">
        <f>L10+L11+L12+L13+L14+L15+L16+L17</f>
        <v>0</v>
      </c>
      <c r="M9" s="320">
        <v>859</v>
      </c>
      <c r="N9" s="320">
        <f>L9+M9</f>
        <v>859</v>
      </c>
    </row>
    <row r="10" spans="1:14" ht="17.25" customHeight="1" hidden="1">
      <c r="A10" s="122">
        <v>3</v>
      </c>
      <c r="B10" s="124" t="s">
        <v>6</v>
      </c>
      <c r="C10" s="262" t="s">
        <v>224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17.25" customHeight="1" hidden="1">
      <c r="A11" s="209">
        <v>4</v>
      </c>
      <c r="B11" s="116" t="s">
        <v>197</v>
      </c>
      <c r="C11" s="239" t="s">
        <v>225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 ht="17.25" customHeight="1" hidden="1">
      <c r="A12" s="209">
        <v>5</v>
      </c>
      <c r="B12" s="116" t="s">
        <v>9</v>
      </c>
      <c r="C12" s="236" t="s">
        <v>226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ht="17.25" customHeight="1" hidden="1">
      <c r="A13" s="209">
        <v>6</v>
      </c>
      <c r="B13" s="116" t="s">
        <v>10</v>
      </c>
      <c r="C13" s="236" t="s">
        <v>7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ht="17.25" customHeight="1" hidden="1">
      <c r="A14" s="209">
        <v>7</v>
      </c>
      <c r="B14" s="116" t="s">
        <v>227</v>
      </c>
      <c r="C14" s="239" t="s">
        <v>8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ht="17.25" customHeight="1" hidden="1">
      <c r="A15" s="209">
        <v>8</v>
      </c>
      <c r="B15" s="116" t="s">
        <v>228</v>
      </c>
      <c r="C15" s="236" t="s">
        <v>229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17.25" customHeight="1" hidden="1">
      <c r="A16" s="209">
        <v>10</v>
      </c>
      <c r="B16" s="116" t="s">
        <v>230</v>
      </c>
      <c r="C16" s="236" t="s">
        <v>193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ht="17.25" customHeight="1" hidden="1">
      <c r="A17" s="126">
        <v>11</v>
      </c>
      <c r="B17" s="121" t="s">
        <v>231</v>
      </c>
      <c r="C17" s="237" t="s">
        <v>232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1:14" ht="17.25" customHeight="1">
      <c r="A18" s="209">
        <v>18</v>
      </c>
      <c r="B18" s="119" t="s">
        <v>11</v>
      </c>
      <c r="C18" s="240" t="s">
        <v>192</v>
      </c>
      <c r="D18" s="120">
        <f aca="true" t="shared" si="1" ref="D18:J18">D19+D23+D24+D29+D30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  <c r="J18" s="120">
        <f t="shared" si="1"/>
        <v>0</v>
      </c>
      <c r="K18" s="120">
        <f>K19+K23+K24+K29+K30</f>
        <v>0</v>
      </c>
      <c r="L18" s="120">
        <f>L19+L23+L24+L29+L30</f>
        <v>0</v>
      </c>
      <c r="M18" s="120">
        <f>M19+M23+M24+M29+M30</f>
        <v>0</v>
      </c>
      <c r="N18" s="120">
        <f>N19+N23+N24+N29+N30</f>
        <v>0</v>
      </c>
    </row>
    <row r="19" spans="1:14" ht="17.25" customHeight="1" hidden="1">
      <c r="A19" s="122">
        <v>20</v>
      </c>
      <c r="B19" s="124" t="s">
        <v>12</v>
      </c>
      <c r="C19" s="241" t="s">
        <v>15</v>
      </c>
      <c r="D19" s="125">
        <f aca="true" t="shared" si="2" ref="D19:J19">D20+D21+D22</f>
        <v>0</v>
      </c>
      <c r="E19" s="125">
        <f t="shared" si="2"/>
        <v>0</v>
      </c>
      <c r="F19" s="125">
        <f t="shared" si="2"/>
        <v>0</v>
      </c>
      <c r="G19" s="125">
        <f t="shared" si="2"/>
        <v>0</v>
      </c>
      <c r="H19" s="125">
        <f t="shared" si="2"/>
        <v>0</v>
      </c>
      <c r="I19" s="125">
        <f t="shared" si="2"/>
        <v>0</v>
      </c>
      <c r="J19" s="125">
        <f t="shared" si="2"/>
        <v>0</v>
      </c>
      <c r="K19" s="125">
        <f>K20+K21+K22</f>
        <v>0</v>
      </c>
      <c r="L19" s="125">
        <f>L20+L21+L22</f>
        <v>0</v>
      </c>
      <c r="M19" s="125">
        <f>M20+M21+M22</f>
        <v>0</v>
      </c>
      <c r="N19" s="125">
        <f>N20+N21+N22</f>
        <v>0</v>
      </c>
    </row>
    <row r="20" spans="1:14" ht="17.25" customHeight="1" hidden="1">
      <c r="A20" s="209">
        <v>22</v>
      </c>
      <c r="B20" s="116" t="s">
        <v>233</v>
      </c>
      <c r="C20" s="236" t="s">
        <v>16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17.25" customHeight="1" hidden="1">
      <c r="A21" s="209">
        <v>23</v>
      </c>
      <c r="B21" s="116" t="s">
        <v>234</v>
      </c>
      <c r="C21" s="236" t="s">
        <v>17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ht="17.25" customHeight="1" hidden="1">
      <c r="A22" s="209">
        <v>24</v>
      </c>
      <c r="B22" s="116" t="s">
        <v>235</v>
      </c>
      <c r="C22" s="236" t="s">
        <v>18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</row>
    <row r="23" spans="1:14" ht="17.25" customHeight="1" hidden="1">
      <c r="A23" s="209">
        <v>25</v>
      </c>
      <c r="B23" s="116" t="s">
        <v>14</v>
      </c>
      <c r="C23" s="236" t="s">
        <v>13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17.25" customHeight="1" hidden="1">
      <c r="A24" s="209">
        <v>26</v>
      </c>
      <c r="B24" s="116" t="s">
        <v>19</v>
      </c>
      <c r="C24" s="236" t="s">
        <v>20</v>
      </c>
      <c r="D24" s="117">
        <f aca="true" t="shared" si="3" ref="D24:J24">D25+D26+D28</f>
        <v>0</v>
      </c>
      <c r="E24" s="117">
        <f t="shared" si="3"/>
        <v>0</v>
      </c>
      <c r="F24" s="117">
        <f t="shared" si="3"/>
        <v>0</v>
      </c>
      <c r="G24" s="117">
        <f t="shared" si="3"/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>K25+K26+K28</f>
        <v>0</v>
      </c>
      <c r="L24" s="117">
        <f>L25+L26+L28</f>
        <v>0</v>
      </c>
      <c r="M24" s="117">
        <f>M25+M26+M28</f>
        <v>0</v>
      </c>
      <c r="N24" s="117">
        <f>N25+N26+N28</f>
        <v>0</v>
      </c>
    </row>
    <row r="25" spans="1:14" ht="17.25" customHeight="1" hidden="1">
      <c r="A25" s="209">
        <v>29</v>
      </c>
      <c r="B25" s="116" t="s">
        <v>21</v>
      </c>
      <c r="C25" s="236" t="s">
        <v>24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</row>
    <row r="26" spans="1:14" ht="17.25" customHeight="1" hidden="1">
      <c r="A26" s="209">
        <v>30</v>
      </c>
      <c r="B26" s="116" t="s">
        <v>22</v>
      </c>
      <c r="C26" s="236" t="s">
        <v>26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17.25" customHeight="1" hidden="1">
      <c r="A27" s="209">
        <v>31</v>
      </c>
      <c r="B27" s="116" t="s">
        <v>25</v>
      </c>
      <c r="C27" s="236" t="s">
        <v>27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17.25" customHeight="1" hidden="1">
      <c r="A28" s="209">
        <v>31</v>
      </c>
      <c r="B28" s="116" t="s">
        <v>23</v>
      </c>
      <c r="C28" s="236" t="s">
        <v>132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1:14" ht="17.25" customHeight="1" hidden="1">
      <c r="A29" s="209">
        <v>32</v>
      </c>
      <c r="B29" s="116" t="s">
        <v>28</v>
      </c>
      <c r="C29" s="236" t="s">
        <v>236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17.25" customHeight="1" hidden="1">
      <c r="A30" s="209">
        <v>33</v>
      </c>
      <c r="B30" s="116" t="s">
        <v>237</v>
      </c>
      <c r="C30" s="236" t="s">
        <v>278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s="115" customFormat="1" ht="17.25" customHeight="1">
      <c r="A31" s="118">
        <v>35</v>
      </c>
      <c r="B31" s="119" t="s">
        <v>39</v>
      </c>
      <c r="C31" s="349" t="s">
        <v>279</v>
      </c>
      <c r="D31" s="120">
        <f aca="true" t="shared" si="4" ref="D31:J31">D32+D35+D38+D39+D40+D41+D42</f>
        <v>0</v>
      </c>
      <c r="E31" s="120">
        <f t="shared" si="4"/>
        <v>0</v>
      </c>
      <c r="F31" s="120">
        <f t="shared" si="4"/>
        <v>0</v>
      </c>
      <c r="G31" s="120">
        <f t="shared" si="4"/>
        <v>0</v>
      </c>
      <c r="H31" s="120">
        <f t="shared" si="4"/>
        <v>0</v>
      </c>
      <c r="I31" s="120">
        <f t="shared" si="4"/>
        <v>0</v>
      </c>
      <c r="J31" s="120">
        <f t="shared" si="4"/>
        <v>0</v>
      </c>
      <c r="K31" s="120">
        <f>K32+K35+K38+K39+K40+K41+K42</f>
        <v>0</v>
      </c>
      <c r="L31" s="120">
        <f>L32+L35+L38+L39+L40+L41+L42</f>
        <v>0</v>
      </c>
      <c r="M31" s="120">
        <f>M32+M35+M38+M39+M40+M41+M42</f>
        <v>0</v>
      </c>
      <c r="N31" s="120">
        <f>N32+N35+N38+N39+N40+N41+N42</f>
        <v>0</v>
      </c>
    </row>
    <row r="32" spans="1:14" ht="30" customHeight="1" hidden="1">
      <c r="A32" s="122">
        <v>36</v>
      </c>
      <c r="B32" s="124" t="s">
        <v>182</v>
      </c>
      <c r="C32" s="350" t="s">
        <v>280</v>
      </c>
      <c r="D32" s="117">
        <f aca="true" t="shared" si="5" ref="D32:J32">D33+D34</f>
        <v>0</v>
      </c>
      <c r="E32" s="117">
        <f t="shared" si="5"/>
        <v>0</v>
      </c>
      <c r="F32" s="117">
        <f t="shared" si="5"/>
        <v>0</v>
      </c>
      <c r="G32" s="117">
        <f t="shared" si="5"/>
        <v>0</v>
      </c>
      <c r="H32" s="117">
        <f t="shared" si="5"/>
        <v>0</v>
      </c>
      <c r="I32" s="117">
        <f t="shared" si="5"/>
        <v>0</v>
      </c>
      <c r="J32" s="117">
        <f t="shared" si="5"/>
        <v>0</v>
      </c>
      <c r="K32" s="117">
        <f>K33+K34</f>
        <v>0</v>
      </c>
      <c r="L32" s="117">
        <f>L33+L34</f>
        <v>0</v>
      </c>
      <c r="M32" s="117">
        <f>M33+M34</f>
        <v>0</v>
      </c>
      <c r="N32" s="117">
        <f>N33+N34</f>
        <v>0</v>
      </c>
    </row>
    <row r="33" spans="1:14" ht="17.25" customHeight="1" hidden="1">
      <c r="A33" s="209">
        <v>37</v>
      </c>
      <c r="B33" s="116" t="s">
        <v>281</v>
      </c>
      <c r="C33" s="237" t="s">
        <v>282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ht="29.25" customHeight="1" hidden="1">
      <c r="A34" s="122">
        <v>38</v>
      </c>
      <c r="B34" s="116" t="s">
        <v>283</v>
      </c>
      <c r="C34" s="346" t="s">
        <v>284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17.25" customHeight="1" hidden="1">
      <c r="A35" s="126">
        <v>39</v>
      </c>
      <c r="B35" s="121" t="s">
        <v>247</v>
      </c>
      <c r="C35" s="237" t="s">
        <v>285</v>
      </c>
      <c r="D35" s="117">
        <f aca="true" t="shared" si="6" ref="D35:J35">D36+D37</f>
        <v>0</v>
      </c>
      <c r="E35" s="117">
        <f t="shared" si="6"/>
        <v>0</v>
      </c>
      <c r="F35" s="117">
        <f t="shared" si="6"/>
        <v>0</v>
      </c>
      <c r="G35" s="117">
        <f t="shared" si="6"/>
        <v>0</v>
      </c>
      <c r="H35" s="117">
        <f t="shared" si="6"/>
        <v>0</v>
      </c>
      <c r="I35" s="117">
        <f t="shared" si="6"/>
        <v>0</v>
      </c>
      <c r="J35" s="117">
        <f t="shared" si="6"/>
        <v>0</v>
      </c>
      <c r="K35" s="117">
        <f>K36+K37</f>
        <v>0</v>
      </c>
      <c r="L35" s="117">
        <f>L36+L37</f>
        <v>0</v>
      </c>
      <c r="M35" s="117">
        <f>M36+M37</f>
        <v>0</v>
      </c>
      <c r="N35" s="117">
        <f>N36+N37</f>
        <v>0</v>
      </c>
    </row>
    <row r="36" spans="1:14" ht="29.25" customHeight="1" hidden="1">
      <c r="A36" s="126">
        <v>40</v>
      </c>
      <c r="B36" s="121" t="s">
        <v>286</v>
      </c>
      <c r="C36" s="351" t="s">
        <v>287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ht="17.25" customHeight="1" hidden="1">
      <c r="A37" s="209">
        <v>41</v>
      </c>
      <c r="B37" s="116" t="s">
        <v>288</v>
      </c>
      <c r="C37" s="1" t="s">
        <v>289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1:14" ht="17.25" customHeight="1" hidden="1">
      <c r="A38" s="122">
        <v>42</v>
      </c>
      <c r="B38" s="124" t="s">
        <v>248</v>
      </c>
      <c r="C38" s="241" t="s">
        <v>290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17.25" customHeight="1" hidden="1">
      <c r="A39" s="209">
        <v>43</v>
      </c>
      <c r="B39" s="116" t="s">
        <v>249</v>
      </c>
      <c r="C39" s="236" t="s">
        <v>291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ht="17.25" customHeight="1" hidden="1">
      <c r="A40" s="122">
        <v>44</v>
      </c>
      <c r="B40" s="116" t="s">
        <v>251</v>
      </c>
      <c r="C40" s="236" t="s">
        <v>245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1:14" ht="17.25" customHeight="1" hidden="1">
      <c r="A41" s="209">
        <v>45</v>
      </c>
      <c r="B41" s="116" t="s">
        <v>292</v>
      </c>
      <c r="C41" s="236" t="s">
        <v>183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14" s="193" customFormat="1" ht="17.25" customHeight="1" hidden="1">
      <c r="A42" s="122">
        <v>46</v>
      </c>
      <c r="B42" s="116" t="s">
        <v>293</v>
      </c>
      <c r="C42" s="236" t="s">
        <v>294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4" s="106" customFormat="1" ht="17.25" customHeight="1">
      <c r="A43" s="118">
        <v>47</v>
      </c>
      <c r="B43" s="212" t="s">
        <v>40</v>
      </c>
      <c r="C43" s="245" t="s">
        <v>295</v>
      </c>
      <c r="D43" s="120">
        <f aca="true" t="shared" si="7" ref="D43:J43">D44+D45</f>
        <v>0</v>
      </c>
      <c r="E43" s="120">
        <f t="shared" si="7"/>
        <v>0</v>
      </c>
      <c r="F43" s="120">
        <f t="shared" si="7"/>
        <v>0</v>
      </c>
      <c r="G43" s="120">
        <f t="shared" si="7"/>
        <v>0</v>
      </c>
      <c r="H43" s="120">
        <f t="shared" si="7"/>
        <v>0</v>
      </c>
      <c r="I43" s="120">
        <f t="shared" si="7"/>
        <v>0</v>
      </c>
      <c r="J43" s="120">
        <f t="shared" si="7"/>
        <v>0</v>
      </c>
      <c r="K43" s="120">
        <f>K44+K45</f>
        <v>0</v>
      </c>
      <c r="L43" s="120">
        <f>L44+L45</f>
        <v>0</v>
      </c>
      <c r="M43" s="120">
        <f>M44+M45</f>
        <v>0</v>
      </c>
      <c r="N43" s="120">
        <f>N44+N45</f>
        <v>0</v>
      </c>
    </row>
    <row r="44" spans="1:14" s="193" customFormat="1" ht="17.25" customHeight="1" hidden="1">
      <c r="A44" s="215">
        <v>48</v>
      </c>
      <c r="B44" s="121" t="s">
        <v>180</v>
      </c>
      <c r="C44" s="244" t="s">
        <v>296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ht="17.25" customHeight="1" hidden="1">
      <c r="A45" s="209">
        <v>49</v>
      </c>
      <c r="B45" s="116" t="s">
        <v>181</v>
      </c>
      <c r="C45" s="243" t="s">
        <v>297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s="115" customFormat="1" ht="17.25" customHeight="1" thickBot="1">
      <c r="A46" s="234">
        <v>52</v>
      </c>
      <c r="B46" s="208"/>
      <c r="C46" s="352" t="s">
        <v>298</v>
      </c>
      <c r="D46" s="248">
        <f aca="true" t="shared" si="8" ref="D46:J46">D43+D31+D18+D9</f>
        <v>0</v>
      </c>
      <c r="E46" s="248">
        <f t="shared" si="8"/>
        <v>0</v>
      </c>
      <c r="F46" s="248">
        <f t="shared" si="8"/>
        <v>0</v>
      </c>
      <c r="G46" s="248">
        <f t="shared" si="8"/>
        <v>0</v>
      </c>
      <c r="H46" s="248">
        <f t="shared" si="8"/>
        <v>0</v>
      </c>
      <c r="I46" s="248">
        <f t="shared" si="8"/>
        <v>0</v>
      </c>
      <c r="J46" s="248">
        <f t="shared" si="8"/>
        <v>0</v>
      </c>
      <c r="K46" s="248">
        <f>K43+K31+K18+K9</f>
        <v>0</v>
      </c>
      <c r="L46" s="248">
        <f>L43+L31+L18+L9</f>
        <v>0</v>
      </c>
      <c r="M46" s="248">
        <f>M43+M31+M18+M9</f>
        <v>859</v>
      </c>
      <c r="N46" s="248">
        <f>N43+N31+N18+N9</f>
        <v>859</v>
      </c>
    </row>
    <row r="47" spans="1:14" s="115" customFormat="1" ht="17.25" customHeight="1" thickBot="1">
      <c r="A47" s="112">
        <v>53</v>
      </c>
      <c r="B47" s="216" t="s">
        <v>29</v>
      </c>
      <c r="C47" s="263" t="s">
        <v>301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14" s="115" customFormat="1" ht="17.25" customHeight="1">
      <c r="A48" s="218">
        <v>54</v>
      </c>
      <c r="B48" s="127" t="s">
        <v>5</v>
      </c>
      <c r="C48" s="345" t="s">
        <v>302</v>
      </c>
      <c r="D48" s="164">
        <f aca="true" t="shared" si="9" ref="D48:J48">D49+D50+D51</f>
        <v>0</v>
      </c>
      <c r="E48" s="164">
        <f t="shared" si="9"/>
        <v>0</v>
      </c>
      <c r="F48" s="164">
        <f t="shared" si="9"/>
        <v>0</v>
      </c>
      <c r="G48" s="164">
        <f t="shared" si="9"/>
        <v>0</v>
      </c>
      <c r="H48" s="164">
        <f t="shared" si="9"/>
        <v>0</v>
      </c>
      <c r="I48" s="164">
        <f t="shared" si="9"/>
        <v>0</v>
      </c>
      <c r="J48" s="164">
        <f t="shared" si="9"/>
        <v>0</v>
      </c>
      <c r="K48" s="164">
        <f>K49+K50+K51</f>
        <v>0</v>
      </c>
      <c r="L48" s="164">
        <f>L49+L50+L51</f>
        <v>0</v>
      </c>
      <c r="M48" s="164">
        <f>M49+M50+M51</f>
        <v>0</v>
      </c>
      <c r="N48" s="164">
        <f>N49+N50+N51</f>
        <v>0</v>
      </c>
    </row>
    <row r="49" spans="1:14" ht="30.75" customHeight="1" hidden="1">
      <c r="A49" s="209">
        <v>55</v>
      </c>
      <c r="B49" s="116" t="s">
        <v>6</v>
      </c>
      <c r="C49" s="346" t="s">
        <v>246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 ht="17.25" customHeight="1" hidden="1">
      <c r="A50" s="209">
        <v>56</v>
      </c>
      <c r="B50" s="116" t="s">
        <v>197</v>
      </c>
      <c r="C50" s="236" t="s">
        <v>136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7.25" customHeight="1" hidden="1">
      <c r="A51" s="209">
        <v>57</v>
      </c>
      <c r="B51" s="116" t="s">
        <v>9</v>
      </c>
      <c r="C51" s="236" t="s">
        <v>303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s="115" customFormat="1" ht="17.25" customHeight="1">
      <c r="A52" s="118">
        <v>58</v>
      </c>
      <c r="B52" s="119" t="s">
        <v>11</v>
      </c>
      <c r="C52" s="240" t="s">
        <v>304</v>
      </c>
      <c r="D52" s="120">
        <f aca="true" t="shared" si="10" ref="D52:J52">D53+D54</f>
        <v>0</v>
      </c>
      <c r="E52" s="120">
        <f t="shared" si="10"/>
        <v>0</v>
      </c>
      <c r="F52" s="120">
        <f t="shared" si="10"/>
        <v>0</v>
      </c>
      <c r="G52" s="120">
        <f t="shared" si="10"/>
        <v>0</v>
      </c>
      <c r="H52" s="120">
        <f t="shared" si="10"/>
        <v>0</v>
      </c>
      <c r="I52" s="120">
        <f t="shared" si="10"/>
        <v>0</v>
      </c>
      <c r="J52" s="120">
        <f t="shared" si="10"/>
        <v>0</v>
      </c>
      <c r="K52" s="120">
        <f>K53+K54</f>
        <v>0</v>
      </c>
      <c r="L52" s="120">
        <f>L53+L54</f>
        <v>0</v>
      </c>
      <c r="M52" s="120">
        <f>M53+M54</f>
        <v>0</v>
      </c>
      <c r="N52" s="120">
        <f>N53+N54</f>
        <v>0</v>
      </c>
    </row>
    <row r="53" spans="1:14" ht="17.25" customHeight="1" hidden="1">
      <c r="A53" s="209">
        <v>59</v>
      </c>
      <c r="B53" s="116" t="s">
        <v>12</v>
      </c>
      <c r="C53" s="236" t="s">
        <v>305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7.25" customHeight="1" hidden="1">
      <c r="A54" s="209">
        <v>60</v>
      </c>
      <c r="B54" s="116" t="s">
        <v>14</v>
      </c>
      <c r="C54" s="236" t="s">
        <v>306</v>
      </c>
      <c r="D54" s="117">
        <f aca="true" t="shared" si="11" ref="D54:J54">D55+D56+D57+D58</f>
        <v>0</v>
      </c>
      <c r="E54" s="117">
        <f t="shared" si="11"/>
        <v>0</v>
      </c>
      <c r="F54" s="117">
        <f t="shared" si="11"/>
        <v>0</v>
      </c>
      <c r="G54" s="117">
        <f t="shared" si="11"/>
        <v>0</v>
      </c>
      <c r="H54" s="117">
        <f t="shared" si="11"/>
        <v>0</v>
      </c>
      <c r="I54" s="117">
        <f t="shared" si="11"/>
        <v>0</v>
      </c>
      <c r="J54" s="117">
        <f t="shared" si="11"/>
        <v>0</v>
      </c>
      <c r="K54" s="117">
        <f>K55+K56+K57+K58</f>
        <v>0</v>
      </c>
      <c r="L54" s="117">
        <f>L55+L56+L57+L58</f>
        <v>0</v>
      </c>
      <c r="M54" s="117">
        <f>M55+M56+M57+M58</f>
        <v>0</v>
      </c>
      <c r="N54" s="117">
        <f>N55+N56+N57+N58</f>
        <v>0</v>
      </c>
    </row>
    <row r="55" spans="1:14" s="348" customFormat="1" ht="17.25" customHeight="1" hidden="1">
      <c r="A55" s="209">
        <v>61</v>
      </c>
      <c r="B55" s="116" t="s">
        <v>307</v>
      </c>
      <c r="C55" s="236" t="s">
        <v>308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7.25" customHeight="1" hidden="1">
      <c r="A56" s="209">
        <v>62</v>
      </c>
      <c r="B56" s="116" t="s">
        <v>309</v>
      </c>
      <c r="C56" s="236" t="s">
        <v>310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7.25" customHeight="1" hidden="1">
      <c r="A57" s="209">
        <v>63</v>
      </c>
      <c r="B57" s="116" t="s">
        <v>311</v>
      </c>
      <c r="C57" s="236" t="s">
        <v>312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7.25" customHeight="1" hidden="1">
      <c r="A58" s="209">
        <v>64</v>
      </c>
      <c r="B58" s="116" t="s">
        <v>313</v>
      </c>
      <c r="C58" s="236" t="s">
        <v>250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s="115" customFormat="1" ht="17.25" customHeight="1" thickBot="1">
      <c r="A59" s="118">
        <v>65</v>
      </c>
      <c r="B59" s="119" t="s">
        <v>39</v>
      </c>
      <c r="C59" s="240" t="s">
        <v>314</v>
      </c>
      <c r="D59" s="120">
        <f aca="true" t="shared" si="12" ref="D59:J59">D60+D61+D62</f>
        <v>0</v>
      </c>
      <c r="E59" s="120">
        <f t="shared" si="12"/>
        <v>0</v>
      </c>
      <c r="F59" s="120">
        <f t="shared" si="12"/>
        <v>0</v>
      </c>
      <c r="G59" s="120">
        <f t="shared" si="12"/>
        <v>0</v>
      </c>
      <c r="H59" s="120">
        <f t="shared" si="12"/>
        <v>0</v>
      </c>
      <c r="I59" s="120">
        <f t="shared" si="12"/>
        <v>0</v>
      </c>
      <c r="J59" s="120">
        <f t="shared" si="12"/>
        <v>0</v>
      </c>
      <c r="K59" s="120">
        <f>K60+K61+K62</f>
        <v>0</v>
      </c>
      <c r="L59" s="120">
        <f>L60+L61+L62</f>
        <v>0</v>
      </c>
      <c r="M59" s="120">
        <f>M60+M61+M62</f>
        <v>0</v>
      </c>
      <c r="N59" s="120">
        <f>N60+N61+N62</f>
        <v>0</v>
      </c>
    </row>
    <row r="60" spans="1:14" ht="17.25" customHeight="1" hidden="1">
      <c r="A60" s="209"/>
      <c r="B60" s="116" t="s">
        <v>182</v>
      </c>
      <c r="C60" s="236" t="s">
        <v>315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7.25" customHeight="1" hidden="1">
      <c r="A61" s="209"/>
      <c r="B61" s="116" t="s">
        <v>247</v>
      </c>
      <c r="C61" s="236" t="s">
        <v>316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7.25" customHeight="1" hidden="1" thickBot="1">
      <c r="A62" s="209">
        <v>66</v>
      </c>
      <c r="B62" s="116" t="s">
        <v>248</v>
      </c>
      <c r="C62" s="353" t="s">
        <v>252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17.25" customHeight="1" thickBot="1">
      <c r="A63" s="112">
        <v>68</v>
      </c>
      <c r="B63" s="113"/>
      <c r="C63" s="354" t="s">
        <v>317</v>
      </c>
      <c r="D63" s="114">
        <f aca="true" t="shared" si="13" ref="D63:J63">D59+D52+D48</f>
        <v>0</v>
      </c>
      <c r="E63" s="114">
        <f t="shared" si="13"/>
        <v>0</v>
      </c>
      <c r="F63" s="114">
        <f t="shared" si="13"/>
        <v>0</v>
      </c>
      <c r="G63" s="114">
        <f t="shared" si="13"/>
        <v>0</v>
      </c>
      <c r="H63" s="114">
        <f t="shared" si="13"/>
        <v>0</v>
      </c>
      <c r="I63" s="114">
        <f t="shared" si="13"/>
        <v>0</v>
      </c>
      <c r="J63" s="114">
        <f t="shared" si="13"/>
        <v>0</v>
      </c>
      <c r="K63" s="114">
        <f>K59+K52+K48</f>
        <v>0</v>
      </c>
      <c r="L63" s="114">
        <f>L59+L52+L48</f>
        <v>0</v>
      </c>
      <c r="M63" s="114">
        <f>M59+M52+M48</f>
        <v>0</v>
      </c>
      <c r="N63" s="114">
        <f>N59+N52+N48</f>
        <v>0</v>
      </c>
    </row>
    <row r="64" spans="1:14" ht="17.25" customHeight="1" thickBot="1">
      <c r="A64" s="112"/>
      <c r="B64" s="113"/>
      <c r="C64" s="35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ht="17.25" customHeight="1" thickBot="1">
      <c r="A65" s="112"/>
      <c r="B65" s="113"/>
      <c r="C65" s="354" t="s">
        <v>381</v>
      </c>
      <c r="D65" s="114">
        <f aca="true" t="shared" si="14" ref="D65:J65">D63+D46</f>
        <v>0</v>
      </c>
      <c r="E65" s="114">
        <f t="shared" si="14"/>
        <v>0</v>
      </c>
      <c r="F65" s="114">
        <f t="shared" si="14"/>
        <v>0</v>
      </c>
      <c r="G65" s="114">
        <f t="shared" si="14"/>
        <v>0</v>
      </c>
      <c r="H65" s="114">
        <f t="shared" si="14"/>
        <v>0</v>
      </c>
      <c r="I65" s="114">
        <f t="shared" si="14"/>
        <v>0</v>
      </c>
      <c r="J65" s="114">
        <f t="shared" si="14"/>
        <v>0</v>
      </c>
      <c r="K65" s="114">
        <f>K63+K46</f>
        <v>0</v>
      </c>
      <c r="L65" s="114">
        <f>L63+L46</f>
        <v>0</v>
      </c>
      <c r="M65" s="114">
        <f>M63+M46</f>
        <v>859</v>
      </c>
      <c r="N65" s="114">
        <f>N63+N46</f>
        <v>859</v>
      </c>
    </row>
    <row r="66" spans="1:14" ht="17.25" customHeight="1" thickBot="1">
      <c r="A66" s="112"/>
      <c r="B66" s="113"/>
      <c r="C66" s="35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ht="18.75" customHeight="1" thickBot="1">
      <c r="A67" s="112">
        <v>69</v>
      </c>
      <c r="B67" s="113"/>
      <c r="C67" s="242" t="s">
        <v>318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1:14" s="115" customFormat="1" ht="17.25" customHeight="1">
      <c r="A68" s="213">
        <v>70</v>
      </c>
      <c r="B68" s="127" t="s">
        <v>4</v>
      </c>
      <c r="C68" s="369" t="s">
        <v>319</v>
      </c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</row>
    <row r="69" spans="1:14" s="115" customFormat="1" ht="17.25" customHeight="1">
      <c r="A69" s="232">
        <v>71</v>
      </c>
      <c r="B69" s="119" t="s">
        <v>5</v>
      </c>
      <c r="C69" s="105" t="s">
        <v>81</v>
      </c>
      <c r="D69" s="120">
        <v>17480</v>
      </c>
      <c r="E69" s="120">
        <v>232</v>
      </c>
      <c r="F69" s="120">
        <f>D69+E69</f>
        <v>17712</v>
      </c>
      <c r="G69" s="120">
        <v>54</v>
      </c>
      <c r="H69" s="120">
        <f>F69+G69</f>
        <v>17766</v>
      </c>
      <c r="I69" s="120">
        <v>171</v>
      </c>
      <c r="J69" s="120">
        <f>H69+I69</f>
        <v>17937</v>
      </c>
      <c r="K69" s="120">
        <v>-1113</v>
      </c>
      <c r="L69" s="120">
        <f>J69+K69</f>
        <v>16824</v>
      </c>
      <c r="M69" s="120"/>
      <c r="N69" s="120">
        <f>L69+M69</f>
        <v>16824</v>
      </c>
    </row>
    <row r="70" spans="1:14" s="115" customFormat="1" ht="17.25" customHeight="1" thickBot="1">
      <c r="A70" s="234">
        <v>72</v>
      </c>
      <c r="B70" s="119" t="s">
        <v>11</v>
      </c>
      <c r="C70" s="105" t="s">
        <v>320</v>
      </c>
      <c r="D70" s="120">
        <v>4791</v>
      </c>
      <c r="E70" s="120">
        <v>63</v>
      </c>
      <c r="F70" s="120">
        <f>D70+E70</f>
        <v>4854</v>
      </c>
      <c r="G70" s="120">
        <v>20</v>
      </c>
      <c r="H70" s="120">
        <f>F70+G70</f>
        <v>4874</v>
      </c>
      <c r="I70" s="120">
        <v>47</v>
      </c>
      <c r="J70" s="120">
        <f>H70+I70</f>
        <v>4921</v>
      </c>
      <c r="K70" s="120">
        <v>289</v>
      </c>
      <c r="L70" s="120">
        <f>J70+K70</f>
        <v>5210</v>
      </c>
      <c r="M70" s="120">
        <v>-1220</v>
      </c>
      <c r="N70" s="120">
        <f>L70+M70</f>
        <v>3990</v>
      </c>
    </row>
    <row r="71" spans="1:14" s="115" customFormat="1" ht="16.5" customHeight="1" thickBot="1">
      <c r="A71" s="217">
        <v>73</v>
      </c>
      <c r="B71" s="119" t="s">
        <v>39</v>
      </c>
      <c r="C71" s="370" t="s">
        <v>82</v>
      </c>
      <c r="D71" s="120">
        <f aca="true" t="shared" si="15" ref="D71:J71">D72+D73</f>
        <v>6779</v>
      </c>
      <c r="E71" s="120">
        <f t="shared" si="15"/>
        <v>0</v>
      </c>
      <c r="F71" s="120">
        <f t="shared" si="15"/>
        <v>6779</v>
      </c>
      <c r="G71" s="120">
        <f t="shared" si="15"/>
        <v>0</v>
      </c>
      <c r="H71" s="120">
        <f t="shared" si="15"/>
        <v>6779</v>
      </c>
      <c r="I71" s="120">
        <f t="shared" si="15"/>
        <v>0</v>
      </c>
      <c r="J71" s="120">
        <f t="shared" si="15"/>
        <v>6779</v>
      </c>
      <c r="K71" s="120">
        <f>K72+K73</f>
        <v>0</v>
      </c>
      <c r="L71" s="120">
        <f>L72+L73</f>
        <v>6779</v>
      </c>
      <c r="M71" s="120">
        <f>M72+M73</f>
        <v>-1</v>
      </c>
      <c r="N71" s="120">
        <f>N72+N73</f>
        <v>6778</v>
      </c>
    </row>
    <row r="72" spans="1:14" ht="17.25" customHeight="1" thickBot="1">
      <c r="A72" s="356">
        <v>74</v>
      </c>
      <c r="B72" s="116" t="s">
        <v>182</v>
      </c>
      <c r="C72" s="1" t="s">
        <v>321</v>
      </c>
      <c r="D72" s="117">
        <v>6779</v>
      </c>
      <c r="E72" s="117"/>
      <c r="F72" s="117">
        <f>D72+E72</f>
        <v>6779</v>
      </c>
      <c r="G72" s="117"/>
      <c r="H72" s="117">
        <f>F72+G72</f>
        <v>6779</v>
      </c>
      <c r="I72" s="117"/>
      <c r="J72" s="117">
        <f>H72+I72</f>
        <v>6779</v>
      </c>
      <c r="K72" s="117"/>
      <c r="L72" s="117">
        <f>J72+K72</f>
        <v>6779</v>
      </c>
      <c r="M72" s="117">
        <v>-1</v>
      </c>
      <c r="N72" s="117">
        <f>L72+M72</f>
        <v>6778</v>
      </c>
    </row>
    <row r="73" spans="1:14" ht="17.25" customHeight="1" thickBot="1">
      <c r="A73" s="356">
        <v>75</v>
      </c>
      <c r="B73" s="116" t="s">
        <v>247</v>
      </c>
      <c r="C73" s="1" t="s">
        <v>194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</row>
    <row r="74" spans="1:14" s="115" customFormat="1" ht="17.25" customHeight="1">
      <c r="A74" s="218">
        <v>76</v>
      </c>
      <c r="B74" s="119" t="s">
        <v>40</v>
      </c>
      <c r="C74" s="105" t="s">
        <v>46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</row>
    <row r="75" spans="1:14" s="115" customFormat="1" ht="17.25" customHeight="1" thickBot="1">
      <c r="A75" s="232">
        <v>77</v>
      </c>
      <c r="B75" s="119" t="s">
        <v>41</v>
      </c>
      <c r="C75" s="105" t="s">
        <v>322</v>
      </c>
      <c r="D75" s="120">
        <f aca="true" t="shared" si="16" ref="D75:J75">D76+D77+D78+D79</f>
        <v>0</v>
      </c>
      <c r="E75" s="120">
        <f t="shared" si="16"/>
        <v>0</v>
      </c>
      <c r="F75" s="120">
        <f t="shared" si="16"/>
        <v>0</v>
      </c>
      <c r="G75" s="120">
        <f t="shared" si="16"/>
        <v>0</v>
      </c>
      <c r="H75" s="120">
        <f t="shared" si="16"/>
        <v>0</v>
      </c>
      <c r="I75" s="120">
        <f t="shared" si="16"/>
        <v>0</v>
      </c>
      <c r="J75" s="120">
        <f t="shared" si="16"/>
        <v>0</v>
      </c>
      <c r="K75" s="120">
        <f>K76+K77+K78+K79</f>
        <v>0</v>
      </c>
      <c r="L75" s="120">
        <f>L76+L77+L78+L79</f>
        <v>0</v>
      </c>
      <c r="M75" s="120">
        <f>M76+M77+M78+M79</f>
        <v>0</v>
      </c>
      <c r="N75" s="120">
        <f>N76+N77+N78+N79</f>
        <v>0</v>
      </c>
    </row>
    <row r="76" spans="1:14" ht="17.25" customHeight="1" hidden="1">
      <c r="A76" s="209">
        <v>78</v>
      </c>
      <c r="B76" s="116" t="s">
        <v>241</v>
      </c>
      <c r="C76" s="1" t="s">
        <v>323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t="17.25" customHeight="1" hidden="1">
      <c r="A77" s="126">
        <v>79</v>
      </c>
      <c r="B77" s="116" t="s">
        <v>242</v>
      </c>
      <c r="C77" s="1" t="s">
        <v>324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1:14" ht="17.25" customHeight="1" hidden="1">
      <c r="A78" s="209">
        <v>80</v>
      </c>
      <c r="B78" s="116" t="s">
        <v>243</v>
      </c>
      <c r="C78" s="1" t="s">
        <v>325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14" ht="17.25" customHeight="1" hidden="1" thickBot="1">
      <c r="A79" s="209">
        <v>81</v>
      </c>
      <c r="B79" s="116" t="s">
        <v>244</v>
      </c>
      <c r="C79" s="1" t="s">
        <v>253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1:14" s="115" customFormat="1" ht="17.25" customHeight="1" thickBot="1">
      <c r="A80" s="112">
        <v>82</v>
      </c>
      <c r="B80" s="119" t="s">
        <v>326</v>
      </c>
      <c r="C80" s="105" t="s">
        <v>55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</row>
    <row r="81" spans="1:14" s="115" customFormat="1" ht="17.25" customHeight="1" thickBot="1">
      <c r="A81" s="112">
        <v>83</v>
      </c>
      <c r="B81" s="208" t="s">
        <v>43</v>
      </c>
      <c r="C81" s="253" t="s">
        <v>327</v>
      </c>
      <c r="D81" s="248">
        <v>0</v>
      </c>
      <c r="E81" s="248">
        <v>0</v>
      </c>
      <c r="F81" s="248">
        <v>0</v>
      </c>
      <c r="G81" s="248">
        <v>0</v>
      </c>
      <c r="H81" s="248">
        <v>0</v>
      </c>
      <c r="I81" s="248">
        <v>0</v>
      </c>
      <c r="J81" s="248">
        <v>0</v>
      </c>
      <c r="K81" s="248">
        <v>0</v>
      </c>
      <c r="L81" s="248">
        <v>0</v>
      </c>
      <c r="M81" s="248">
        <v>0</v>
      </c>
      <c r="N81" s="248">
        <v>0</v>
      </c>
    </row>
    <row r="82" spans="1:14" ht="17.25" customHeight="1" thickBot="1">
      <c r="A82" s="207">
        <v>84</v>
      </c>
      <c r="B82" s="219"/>
      <c r="C82" s="357" t="s">
        <v>328</v>
      </c>
      <c r="D82" s="114">
        <f aca="true" t="shared" si="17" ref="D82:J82">D81+D80+D75+D74+D71+D70+D69</f>
        <v>29050</v>
      </c>
      <c r="E82" s="114">
        <f t="shared" si="17"/>
        <v>295</v>
      </c>
      <c r="F82" s="114">
        <f t="shared" si="17"/>
        <v>29345</v>
      </c>
      <c r="G82" s="114">
        <f t="shared" si="17"/>
        <v>74</v>
      </c>
      <c r="H82" s="114">
        <f t="shared" si="17"/>
        <v>29419</v>
      </c>
      <c r="I82" s="114">
        <f t="shared" si="17"/>
        <v>218</v>
      </c>
      <c r="J82" s="114">
        <f t="shared" si="17"/>
        <v>29637</v>
      </c>
      <c r="K82" s="114">
        <f>K81+K80+K75+K74+K71+K70+K69</f>
        <v>-824</v>
      </c>
      <c r="L82" s="114">
        <f>L81+L80+L75+L74+L71+L70+L69</f>
        <v>28813</v>
      </c>
      <c r="M82" s="114">
        <f>M81+M80+M75+M74+M71+M70+M69</f>
        <v>-1221</v>
      </c>
      <c r="N82" s="114">
        <f>N81+N80+N75+N74+N71+N70+N69</f>
        <v>27592</v>
      </c>
    </row>
    <row r="83" spans="1:14" ht="17.25" customHeight="1" thickBot="1">
      <c r="A83" s="220">
        <v>85</v>
      </c>
      <c r="B83" s="371" t="s">
        <v>29</v>
      </c>
      <c r="C83" s="369" t="s">
        <v>329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</row>
    <row r="84" spans="1:14" s="115" customFormat="1" ht="17.25" customHeight="1" thickBot="1">
      <c r="A84" s="233" t="s">
        <v>38</v>
      </c>
      <c r="B84" s="119" t="s">
        <v>5</v>
      </c>
      <c r="C84" s="372" t="s">
        <v>330</v>
      </c>
      <c r="D84" s="390">
        <v>0</v>
      </c>
      <c r="E84" s="390">
        <v>0</v>
      </c>
      <c r="F84" s="390">
        <v>0</v>
      </c>
      <c r="G84" s="390">
        <v>0</v>
      </c>
      <c r="H84" s="390">
        <v>0</v>
      </c>
      <c r="I84" s="390">
        <v>0</v>
      </c>
      <c r="J84" s="390">
        <v>0</v>
      </c>
      <c r="K84" s="390">
        <v>0</v>
      </c>
      <c r="L84" s="390">
        <v>0</v>
      </c>
      <c r="M84" s="390">
        <v>0</v>
      </c>
      <c r="N84" s="390">
        <v>0</v>
      </c>
    </row>
    <row r="85" spans="1:14" s="115" customFormat="1" ht="17.25" customHeight="1" thickBot="1">
      <c r="A85" s="207">
        <v>1</v>
      </c>
      <c r="B85" s="374" t="s">
        <v>331</v>
      </c>
      <c r="C85" s="372" t="s">
        <v>332</v>
      </c>
      <c r="D85" s="250">
        <v>0</v>
      </c>
      <c r="E85" s="250">
        <v>0</v>
      </c>
      <c r="F85" s="250">
        <v>0</v>
      </c>
      <c r="G85" s="250">
        <v>0</v>
      </c>
      <c r="H85" s="250">
        <v>0</v>
      </c>
      <c r="I85" s="250">
        <v>0</v>
      </c>
      <c r="J85" s="250">
        <v>0</v>
      </c>
      <c r="K85" s="250">
        <v>0</v>
      </c>
      <c r="L85" s="250">
        <v>0</v>
      </c>
      <c r="M85" s="250">
        <v>0</v>
      </c>
      <c r="N85" s="250">
        <v>0</v>
      </c>
    </row>
    <row r="86" spans="1:14" s="115" customFormat="1" ht="17.25" customHeight="1">
      <c r="A86" s="213">
        <v>2</v>
      </c>
      <c r="B86" s="119" t="s">
        <v>39</v>
      </c>
      <c r="C86" s="105" t="s">
        <v>254</v>
      </c>
      <c r="D86" s="250">
        <v>0</v>
      </c>
      <c r="E86" s="250">
        <v>0</v>
      </c>
      <c r="F86" s="250">
        <v>0</v>
      </c>
      <c r="G86" s="250">
        <v>0</v>
      </c>
      <c r="H86" s="250">
        <v>0</v>
      </c>
      <c r="I86" s="250">
        <v>0</v>
      </c>
      <c r="J86" s="250">
        <v>0</v>
      </c>
      <c r="K86" s="250">
        <v>0</v>
      </c>
      <c r="L86" s="250">
        <v>0</v>
      </c>
      <c r="M86" s="250">
        <v>0</v>
      </c>
      <c r="N86" s="250">
        <v>0</v>
      </c>
    </row>
    <row r="87" spans="1:14" s="115" customFormat="1" ht="17.25" customHeight="1">
      <c r="A87" s="118">
        <v>3</v>
      </c>
      <c r="B87" s="119" t="s">
        <v>40</v>
      </c>
      <c r="C87" s="105" t="s">
        <v>333</v>
      </c>
      <c r="D87" s="250">
        <f aca="true" t="shared" si="18" ref="D87:J87">D88+D89+D90+D91+D92</f>
        <v>0</v>
      </c>
      <c r="E87" s="250">
        <f t="shared" si="18"/>
        <v>0</v>
      </c>
      <c r="F87" s="250">
        <f t="shared" si="18"/>
        <v>0</v>
      </c>
      <c r="G87" s="250">
        <f t="shared" si="18"/>
        <v>0</v>
      </c>
      <c r="H87" s="250">
        <f t="shared" si="18"/>
        <v>0</v>
      </c>
      <c r="I87" s="250">
        <f t="shared" si="18"/>
        <v>0</v>
      </c>
      <c r="J87" s="250">
        <f t="shared" si="18"/>
        <v>0</v>
      </c>
      <c r="K87" s="250">
        <f>K88+K89+K90+K91+K92</f>
        <v>0</v>
      </c>
      <c r="L87" s="250">
        <f>L88+L89+L90+L91+L92</f>
        <v>0</v>
      </c>
      <c r="M87" s="250">
        <f>M88+M89+M90+M91+M92</f>
        <v>0</v>
      </c>
      <c r="N87" s="250">
        <f>N88+N89+N90+N91+N92</f>
        <v>0</v>
      </c>
    </row>
    <row r="88" spans="1:14" ht="17.25" customHeight="1" hidden="1">
      <c r="A88" s="122">
        <v>4</v>
      </c>
      <c r="B88" s="116" t="s">
        <v>180</v>
      </c>
      <c r="C88" s="1" t="s">
        <v>334</v>
      </c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</row>
    <row r="89" spans="1:14" ht="17.25" customHeight="1" hidden="1">
      <c r="A89" s="209">
        <v>5</v>
      </c>
      <c r="B89" s="116" t="s">
        <v>181</v>
      </c>
      <c r="C89" s="1" t="s">
        <v>335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</row>
    <row r="90" spans="1:14" ht="17.25" customHeight="1" hidden="1">
      <c r="A90" s="122">
        <v>6</v>
      </c>
      <c r="B90" s="116" t="s">
        <v>238</v>
      </c>
      <c r="C90" s="1" t="s">
        <v>195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</row>
    <row r="91" spans="1:14" ht="17.25" customHeight="1" hidden="1">
      <c r="A91" s="209">
        <v>7</v>
      </c>
      <c r="B91" s="116" t="s">
        <v>239</v>
      </c>
      <c r="C91" s="1" t="s">
        <v>336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</row>
    <row r="92" spans="1:14" ht="17.25" customHeight="1" hidden="1">
      <c r="A92" s="122">
        <v>8</v>
      </c>
      <c r="B92" s="116" t="s">
        <v>240</v>
      </c>
      <c r="C92" s="1" t="s">
        <v>337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</row>
    <row r="93" spans="1:14" s="115" customFormat="1" ht="17.25" customHeight="1">
      <c r="A93" s="118">
        <v>9</v>
      </c>
      <c r="B93" s="119" t="s">
        <v>41</v>
      </c>
      <c r="C93" s="240" t="s">
        <v>338</v>
      </c>
      <c r="D93" s="250">
        <v>0</v>
      </c>
      <c r="E93" s="250">
        <v>0</v>
      </c>
      <c r="F93" s="250">
        <v>0</v>
      </c>
      <c r="G93" s="250">
        <v>0</v>
      </c>
      <c r="H93" s="250">
        <v>0</v>
      </c>
      <c r="I93" s="250">
        <v>0</v>
      </c>
      <c r="J93" s="250">
        <v>0</v>
      </c>
      <c r="K93" s="250">
        <v>0</v>
      </c>
      <c r="L93" s="250">
        <v>0</v>
      </c>
      <c r="M93" s="250">
        <v>0</v>
      </c>
      <c r="N93" s="250">
        <v>0</v>
      </c>
    </row>
    <row r="94" spans="1:14" ht="17.25" customHeight="1">
      <c r="A94" s="209">
        <v>10</v>
      </c>
      <c r="B94" s="116"/>
      <c r="C94" s="358" t="s">
        <v>339</v>
      </c>
      <c r="D94" s="249">
        <f aca="true" t="shared" si="19" ref="D94:J94">D93+D87+D86+D85+D84</f>
        <v>0</v>
      </c>
      <c r="E94" s="249">
        <f t="shared" si="19"/>
        <v>0</v>
      </c>
      <c r="F94" s="249">
        <f t="shared" si="19"/>
        <v>0</v>
      </c>
      <c r="G94" s="249">
        <f t="shared" si="19"/>
        <v>0</v>
      </c>
      <c r="H94" s="249">
        <f t="shared" si="19"/>
        <v>0</v>
      </c>
      <c r="I94" s="249">
        <f t="shared" si="19"/>
        <v>0</v>
      </c>
      <c r="J94" s="249">
        <f t="shared" si="19"/>
        <v>0</v>
      </c>
      <c r="K94" s="249">
        <f>K93+K87+K86+K85+K84</f>
        <v>0</v>
      </c>
      <c r="L94" s="249">
        <f>L93+L87+L86+L85+L84</f>
        <v>0</v>
      </c>
      <c r="M94" s="249">
        <f>M93+M87+M86+M85+M84</f>
        <v>0</v>
      </c>
      <c r="N94" s="249">
        <f>N93+N87+N86+N85+N84</f>
        <v>0</v>
      </c>
    </row>
    <row r="95" spans="1:14" ht="17.25" customHeight="1">
      <c r="A95" s="209"/>
      <c r="B95" s="116"/>
      <c r="C95" s="358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</row>
    <row r="96" spans="1:14" ht="17.25" customHeight="1">
      <c r="A96" s="209">
        <v>11</v>
      </c>
      <c r="B96" s="116"/>
      <c r="C96" s="358" t="s">
        <v>341</v>
      </c>
      <c r="D96" s="250">
        <f aca="true" t="shared" si="20" ref="D96:J96">D65</f>
        <v>0</v>
      </c>
      <c r="E96" s="250">
        <f t="shared" si="20"/>
        <v>0</v>
      </c>
      <c r="F96" s="250">
        <f t="shared" si="20"/>
        <v>0</v>
      </c>
      <c r="G96" s="250">
        <f t="shared" si="20"/>
        <v>0</v>
      </c>
      <c r="H96" s="250">
        <f t="shared" si="20"/>
        <v>0</v>
      </c>
      <c r="I96" s="250">
        <f t="shared" si="20"/>
        <v>0</v>
      </c>
      <c r="J96" s="250">
        <f t="shared" si="20"/>
        <v>0</v>
      </c>
      <c r="K96" s="250">
        <f>K65</f>
        <v>0</v>
      </c>
      <c r="L96" s="250">
        <f>L65</f>
        <v>0</v>
      </c>
      <c r="M96" s="250">
        <f>M65</f>
        <v>859</v>
      </c>
      <c r="N96" s="250">
        <f>N65</f>
        <v>859</v>
      </c>
    </row>
    <row r="97" spans="1:14" ht="17.25" customHeight="1">
      <c r="A97" s="209">
        <v>12</v>
      </c>
      <c r="B97" s="116"/>
      <c r="C97" s="358" t="s">
        <v>340</v>
      </c>
      <c r="D97" s="250">
        <f aca="true" t="shared" si="21" ref="D97:J97">D82+D94</f>
        <v>29050</v>
      </c>
      <c r="E97" s="250">
        <f t="shared" si="21"/>
        <v>295</v>
      </c>
      <c r="F97" s="250">
        <f t="shared" si="21"/>
        <v>29345</v>
      </c>
      <c r="G97" s="250">
        <f t="shared" si="21"/>
        <v>74</v>
      </c>
      <c r="H97" s="250">
        <f t="shared" si="21"/>
        <v>29419</v>
      </c>
      <c r="I97" s="250">
        <f t="shared" si="21"/>
        <v>218</v>
      </c>
      <c r="J97" s="250">
        <f t="shared" si="21"/>
        <v>29637</v>
      </c>
      <c r="K97" s="250">
        <f>K82+K94</f>
        <v>-824</v>
      </c>
      <c r="L97" s="250">
        <f>L82+L94</f>
        <v>28813</v>
      </c>
      <c r="M97" s="250">
        <f>M82+M94</f>
        <v>-1221</v>
      </c>
      <c r="N97" s="250">
        <f>N82+N94</f>
        <v>27592</v>
      </c>
    </row>
    <row r="98" spans="1:14" ht="17.25" customHeight="1">
      <c r="A98" s="209"/>
      <c r="B98" s="116"/>
      <c r="C98" s="358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</row>
    <row r="99" spans="1:14" s="115" customFormat="1" ht="17.25" customHeight="1">
      <c r="A99" s="118">
        <v>13</v>
      </c>
      <c r="B99" s="119" t="s">
        <v>30</v>
      </c>
      <c r="C99" s="105" t="s">
        <v>342</v>
      </c>
      <c r="D99" s="250">
        <f aca="true" t="shared" si="22" ref="D99:J99">D100+D101</f>
        <v>29050</v>
      </c>
      <c r="E99" s="250">
        <f t="shared" si="22"/>
        <v>295</v>
      </c>
      <c r="F99" s="250">
        <f t="shared" si="22"/>
        <v>29345</v>
      </c>
      <c r="G99" s="250">
        <f t="shared" si="22"/>
        <v>74</v>
      </c>
      <c r="H99" s="250">
        <f t="shared" si="22"/>
        <v>29419</v>
      </c>
      <c r="I99" s="250">
        <f t="shared" si="22"/>
        <v>218</v>
      </c>
      <c r="J99" s="250">
        <f t="shared" si="22"/>
        <v>29637</v>
      </c>
      <c r="K99" s="250">
        <f>K100+K101</f>
        <v>-824</v>
      </c>
      <c r="L99" s="250">
        <f>L100+L101</f>
        <v>28813</v>
      </c>
      <c r="M99" s="250">
        <f>M100+M101</f>
        <v>-2080</v>
      </c>
      <c r="N99" s="250">
        <f>N100+N101</f>
        <v>26733</v>
      </c>
    </row>
    <row r="100" spans="1:14" ht="17.25" customHeight="1">
      <c r="A100" s="209">
        <v>14</v>
      </c>
      <c r="B100" s="116" t="s">
        <v>5</v>
      </c>
      <c r="C100" s="1" t="s">
        <v>425</v>
      </c>
      <c r="D100" s="249">
        <f aca="true" t="shared" si="23" ref="D100:J100">D82-D46</f>
        <v>29050</v>
      </c>
      <c r="E100" s="249">
        <f t="shared" si="23"/>
        <v>295</v>
      </c>
      <c r="F100" s="249">
        <f t="shared" si="23"/>
        <v>29345</v>
      </c>
      <c r="G100" s="249">
        <f t="shared" si="23"/>
        <v>74</v>
      </c>
      <c r="H100" s="249">
        <f t="shared" si="23"/>
        <v>29419</v>
      </c>
      <c r="I100" s="249">
        <f t="shared" si="23"/>
        <v>218</v>
      </c>
      <c r="J100" s="249">
        <f t="shared" si="23"/>
        <v>29637</v>
      </c>
      <c r="K100" s="249">
        <f>K82-K46</f>
        <v>-824</v>
      </c>
      <c r="L100" s="249">
        <f>L82-L46</f>
        <v>28813</v>
      </c>
      <c r="M100" s="249">
        <f>M82-M46</f>
        <v>-2080</v>
      </c>
      <c r="N100" s="249">
        <f>N82-N46</f>
        <v>26733</v>
      </c>
    </row>
    <row r="101" spans="1:14" ht="17.25" customHeight="1" thickBot="1">
      <c r="A101" s="200">
        <v>15</v>
      </c>
      <c r="B101" s="116" t="s">
        <v>11</v>
      </c>
      <c r="C101" s="1" t="s">
        <v>426</v>
      </c>
      <c r="D101" s="249">
        <f aca="true" t="shared" si="24" ref="D101:J101">D94-D63</f>
        <v>0</v>
      </c>
      <c r="E101" s="249">
        <f t="shared" si="24"/>
        <v>0</v>
      </c>
      <c r="F101" s="249">
        <f t="shared" si="24"/>
        <v>0</v>
      </c>
      <c r="G101" s="249">
        <f t="shared" si="24"/>
        <v>0</v>
      </c>
      <c r="H101" s="249">
        <f t="shared" si="24"/>
        <v>0</v>
      </c>
      <c r="I101" s="249">
        <f t="shared" si="24"/>
        <v>0</v>
      </c>
      <c r="J101" s="249">
        <f t="shared" si="24"/>
        <v>0</v>
      </c>
      <c r="K101" s="249">
        <f>K94-K63</f>
        <v>0</v>
      </c>
      <c r="L101" s="249">
        <f>L94-L63</f>
        <v>0</v>
      </c>
      <c r="M101" s="249">
        <f>M94-M63</f>
        <v>0</v>
      </c>
      <c r="N101" s="249">
        <f>N94-N63</f>
        <v>0</v>
      </c>
    </row>
    <row r="102" spans="1:14" ht="17.25" customHeight="1" thickBot="1">
      <c r="A102" s="355"/>
      <c r="B102" s="116"/>
      <c r="C102" s="1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</row>
    <row r="103" spans="1:14" ht="17.25" customHeight="1" thickBot="1">
      <c r="A103" s="112">
        <v>16</v>
      </c>
      <c r="B103" s="119" t="s">
        <v>255</v>
      </c>
      <c r="C103" s="105" t="s">
        <v>345</v>
      </c>
      <c r="D103" s="250">
        <f aca="true" t="shared" si="25" ref="D103:J103">D104+D107</f>
        <v>29050</v>
      </c>
      <c r="E103" s="250">
        <f t="shared" si="25"/>
        <v>295</v>
      </c>
      <c r="F103" s="250">
        <f t="shared" si="25"/>
        <v>29345</v>
      </c>
      <c r="G103" s="250">
        <f t="shared" si="25"/>
        <v>74</v>
      </c>
      <c r="H103" s="250">
        <f t="shared" si="25"/>
        <v>29419</v>
      </c>
      <c r="I103" s="250">
        <f t="shared" si="25"/>
        <v>218</v>
      </c>
      <c r="J103" s="250">
        <f t="shared" si="25"/>
        <v>29637</v>
      </c>
      <c r="K103" s="250">
        <f>K104+K107</f>
        <v>-824</v>
      </c>
      <c r="L103" s="250">
        <f>L104+L107</f>
        <v>28813</v>
      </c>
      <c r="M103" s="250">
        <f>M104+M107</f>
        <v>-2080</v>
      </c>
      <c r="N103" s="250">
        <f>N104+N107</f>
        <v>26733</v>
      </c>
    </row>
    <row r="104" spans="1:14" ht="17.25" customHeight="1">
      <c r="A104" s="122">
        <v>17</v>
      </c>
      <c r="B104" s="116" t="s">
        <v>5</v>
      </c>
      <c r="C104" s="1" t="s">
        <v>346</v>
      </c>
      <c r="D104" s="249">
        <f aca="true" t="shared" si="26" ref="D104:J104">D105+D106</f>
        <v>0</v>
      </c>
      <c r="E104" s="249">
        <f t="shared" si="26"/>
        <v>0</v>
      </c>
      <c r="F104" s="249">
        <f t="shared" si="26"/>
        <v>0</v>
      </c>
      <c r="G104" s="249">
        <f t="shared" si="26"/>
        <v>0</v>
      </c>
      <c r="H104" s="249">
        <f t="shared" si="26"/>
        <v>0</v>
      </c>
      <c r="I104" s="249">
        <f t="shared" si="26"/>
        <v>0</v>
      </c>
      <c r="J104" s="249">
        <f t="shared" si="26"/>
        <v>0</v>
      </c>
      <c r="K104" s="249">
        <f>K105+K106</f>
        <v>0</v>
      </c>
      <c r="L104" s="249">
        <f>L105+L106</f>
        <v>0</v>
      </c>
      <c r="M104" s="249">
        <f>M105+M106</f>
        <v>0</v>
      </c>
      <c r="N104" s="249">
        <f>N105+N106</f>
        <v>0</v>
      </c>
    </row>
    <row r="105" spans="1:14" ht="17.25" customHeight="1">
      <c r="A105" s="209">
        <v>18</v>
      </c>
      <c r="B105" s="116" t="s">
        <v>6</v>
      </c>
      <c r="C105" s="1" t="s">
        <v>137</v>
      </c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</row>
    <row r="106" spans="1:14" ht="17.25" customHeight="1">
      <c r="A106" s="209">
        <v>19</v>
      </c>
      <c r="B106" s="116" t="s">
        <v>197</v>
      </c>
      <c r="C106" s="1" t="s">
        <v>138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</row>
    <row r="107" spans="1:14" ht="17.25" customHeight="1">
      <c r="A107" s="209">
        <v>20</v>
      </c>
      <c r="B107" s="116" t="s">
        <v>11</v>
      </c>
      <c r="C107" s="1" t="s">
        <v>347</v>
      </c>
      <c r="D107" s="249">
        <f aca="true" t="shared" si="27" ref="D107:J107">D108+D109</f>
        <v>29050</v>
      </c>
      <c r="E107" s="249">
        <f t="shared" si="27"/>
        <v>295</v>
      </c>
      <c r="F107" s="249">
        <f t="shared" si="27"/>
        <v>29345</v>
      </c>
      <c r="G107" s="249">
        <f t="shared" si="27"/>
        <v>74</v>
      </c>
      <c r="H107" s="249">
        <f t="shared" si="27"/>
        <v>29419</v>
      </c>
      <c r="I107" s="249">
        <f t="shared" si="27"/>
        <v>218</v>
      </c>
      <c r="J107" s="249">
        <f t="shared" si="27"/>
        <v>29637</v>
      </c>
      <c r="K107" s="249">
        <f>K108+K109</f>
        <v>-824</v>
      </c>
      <c r="L107" s="249">
        <f>L108+L109</f>
        <v>28813</v>
      </c>
      <c r="M107" s="249">
        <f>M108+M109</f>
        <v>-2080</v>
      </c>
      <c r="N107" s="249">
        <f>N108+N109</f>
        <v>26733</v>
      </c>
    </row>
    <row r="108" spans="1:14" ht="17.25" customHeight="1">
      <c r="A108" s="209">
        <v>21</v>
      </c>
      <c r="B108" s="116" t="s">
        <v>12</v>
      </c>
      <c r="C108" s="1" t="s">
        <v>348</v>
      </c>
      <c r="D108" s="249">
        <v>29050</v>
      </c>
      <c r="E108" s="249">
        <v>295</v>
      </c>
      <c r="F108" s="249">
        <f>D108+E108</f>
        <v>29345</v>
      </c>
      <c r="G108" s="249">
        <v>74</v>
      </c>
      <c r="H108" s="249">
        <f>F108+G108</f>
        <v>29419</v>
      </c>
      <c r="I108" s="249">
        <v>218</v>
      </c>
      <c r="J108" s="249">
        <f>H108+I108</f>
        <v>29637</v>
      </c>
      <c r="K108" s="249">
        <v>-824</v>
      </c>
      <c r="L108" s="249">
        <f>J108+K108</f>
        <v>28813</v>
      </c>
      <c r="M108" s="249">
        <v>-2080</v>
      </c>
      <c r="N108" s="249">
        <f>L108+M108</f>
        <v>26733</v>
      </c>
    </row>
    <row r="109" spans="1:14" ht="17.25" customHeight="1">
      <c r="A109" s="209">
        <v>22</v>
      </c>
      <c r="B109" s="116" t="s">
        <v>14</v>
      </c>
      <c r="C109" s="1" t="s">
        <v>349</v>
      </c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</row>
    <row r="110" spans="1:14" ht="17.25" customHeight="1">
      <c r="A110" s="126"/>
      <c r="B110" s="116"/>
      <c r="C110" s="1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</row>
    <row r="111" spans="1:14" s="115" customFormat="1" ht="28.5" customHeight="1">
      <c r="A111" s="214">
        <v>23</v>
      </c>
      <c r="B111" s="119" t="s">
        <v>32</v>
      </c>
      <c r="C111" s="359" t="s">
        <v>350</v>
      </c>
      <c r="D111" s="250">
        <f aca="true" t="shared" si="28" ref="D111:J111">D112+D115+D122+D125</f>
        <v>0</v>
      </c>
      <c r="E111" s="250">
        <f t="shared" si="28"/>
        <v>0</v>
      </c>
      <c r="F111" s="250">
        <f t="shared" si="28"/>
        <v>0</v>
      </c>
      <c r="G111" s="250">
        <f t="shared" si="28"/>
        <v>0</v>
      </c>
      <c r="H111" s="250">
        <f t="shared" si="28"/>
        <v>0</v>
      </c>
      <c r="I111" s="250">
        <f t="shared" si="28"/>
        <v>0</v>
      </c>
      <c r="J111" s="250">
        <f t="shared" si="28"/>
        <v>0</v>
      </c>
      <c r="K111" s="250">
        <f>K112+K115+K122+K125</f>
        <v>0</v>
      </c>
      <c r="L111" s="250">
        <f>L112+L115+L122+L125</f>
        <v>0</v>
      </c>
      <c r="M111" s="250">
        <f>M112+M115+M122+M125</f>
        <v>0</v>
      </c>
      <c r="N111" s="250">
        <f>N112+N115+N122+N125</f>
        <v>0</v>
      </c>
    </row>
    <row r="112" spans="1:14" ht="17.25" customHeight="1" hidden="1">
      <c r="A112" s="126">
        <v>24</v>
      </c>
      <c r="B112" s="116" t="s">
        <v>5</v>
      </c>
      <c r="C112" s="236" t="s">
        <v>351</v>
      </c>
      <c r="D112" s="249">
        <f aca="true" t="shared" si="29" ref="D112:J112">D113+D114</f>
        <v>0</v>
      </c>
      <c r="E112" s="249">
        <f t="shared" si="29"/>
        <v>0</v>
      </c>
      <c r="F112" s="249">
        <f t="shared" si="29"/>
        <v>0</v>
      </c>
      <c r="G112" s="249">
        <f t="shared" si="29"/>
        <v>0</v>
      </c>
      <c r="H112" s="249">
        <f t="shared" si="29"/>
        <v>0</v>
      </c>
      <c r="I112" s="249">
        <f t="shared" si="29"/>
        <v>0</v>
      </c>
      <c r="J112" s="249">
        <f t="shared" si="29"/>
        <v>0</v>
      </c>
      <c r="K112" s="249">
        <f>K113+K114</f>
        <v>0</v>
      </c>
      <c r="L112" s="249">
        <f>L113+L114</f>
        <v>0</v>
      </c>
      <c r="M112" s="249">
        <f>M113+M114</f>
        <v>0</v>
      </c>
      <c r="N112" s="249">
        <f>N113+N114</f>
        <v>0</v>
      </c>
    </row>
    <row r="113" spans="1:14" ht="17.25" customHeight="1" hidden="1">
      <c r="A113" s="126">
        <v>25</v>
      </c>
      <c r="B113" s="116" t="s">
        <v>6</v>
      </c>
      <c r="C113" s="236" t="s">
        <v>352</v>
      </c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</row>
    <row r="114" spans="1:14" ht="17.25" customHeight="1" hidden="1">
      <c r="A114" s="209">
        <v>26</v>
      </c>
      <c r="B114" s="116" t="s">
        <v>197</v>
      </c>
      <c r="C114" s="236" t="s">
        <v>353</v>
      </c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</row>
    <row r="115" spans="1:14" ht="17.25" customHeight="1" hidden="1">
      <c r="A115" s="209">
        <v>27</v>
      </c>
      <c r="B115" s="116" t="s">
        <v>11</v>
      </c>
      <c r="C115" s="1" t="s">
        <v>354</v>
      </c>
      <c r="D115" s="249">
        <f aca="true" t="shared" si="30" ref="D115:J115">D116+D119</f>
        <v>0</v>
      </c>
      <c r="E115" s="249">
        <f t="shared" si="30"/>
        <v>0</v>
      </c>
      <c r="F115" s="249">
        <f t="shared" si="30"/>
        <v>0</v>
      </c>
      <c r="G115" s="249">
        <f t="shared" si="30"/>
        <v>0</v>
      </c>
      <c r="H115" s="249">
        <f t="shared" si="30"/>
        <v>0</v>
      </c>
      <c r="I115" s="249">
        <f t="shared" si="30"/>
        <v>0</v>
      </c>
      <c r="J115" s="249">
        <f t="shared" si="30"/>
        <v>0</v>
      </c>
      <c r="K115" s="249">
        <f>K116+K119</f>
        <v>0</v>
      </c>
      <c r="L115" s="249">
        <f>L116+L119</f>
        <v>0</v>
      </c>
      <c r="M115" s="249">
        <f>M116+M119</f>
        <v>0</v>
      </c>
      <c r="N115" s="249">
        <f>N116+N119</f>
        <v>0</v>
      </c>
    </row>
    <row r="116" spans="1:14" ht="17.25" customHeight="1" hidden="1">
      <c r="A116" s="209">
        <v>28</v>
      </c>
      <c r="B116" s="116" t="s">
        <v>12</v>
      </c>
      <c r="C116" s="1" t="s">
        <v>355</v>
      </c>
      <c r="D116" s="249">
        <f aca="true" t="shared" si="31" ref="D116:J116">D117+D118</f>
        <v>0</v>
      </c>
      <c r="E116" s="249">
        <f t="shared" si="31"/>
        <v>0</v>
      </c>
      <c r="F116" s="249">
        <f t="shared" si="31"/>
        <v>0</v>
      </c>
      <c r="G116" s="249">
        <f t="shared" si="31"/>
        <v>0</v>
      </c>
      <c r="H116" s="249">
        <f t="shared" si="31"/>
        <v>0</v>
      </c>
      <c r="I116" s="249">
        <f t="shared" si="31"/>
        <v>0</v>
      </c>
      <c r="J116" s="249">
        <f t="shared" si="31"/>
        <v>0</v>
      </c>
      <c r="K116" s="249">
        <f>K117+K118</f>
        <v>0</v>
      </c>
      <c r="L116" s="249">
        <f>L117+L118</f>
        <v>0</v>
      </c>
      <c r="M116" s="249">
        <f>M117+M118</f>
        <v>0</v>
      </c>
      <c r="N116" s="249">
        <f>N117+N118</f>
        <v>0</v>
      </c>
    </row>
    <row r="117" spans="1:14" ht="17.25" customHeight="1" hidden="1" thickBot="1">
      <c r="A117" s="200">
        <v>29</v>
      </c>
      <c r="B117" s="116" t="s">
        <v>233</v>
      </c>
      <c r="C117" s="1" t="s">
        <v>357</v>
      </c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</row>
    <row r="118" spans="1:14" ht="17.25" customHeight="1" hidden="1" thickBot="1">
      <c r="A118" s="360">
        <v>30</v>
      </c>
      <c r="B118" s="116" t="s">
        <v>234</v>
      </c>
      <c r="C118" s="362" t="s">
        <v>356</v>
      </c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</row>
    <row r="119" spans="1:14" ht="16.5" customHeight="1" hidden="1" thickBot="1">
      <c r="A119" s="356">
        <v>31</v>
      </c>
      <c r="B119" s="116" t="s">
        <v>14</v>
      </c>
      <c r="C119" s="363" t="s">
        <v>358</v>
      </c>
      <c r="D119" s="249">
        <f aca="true" t="shared" si="32" ref="D119:J119">D120+D121</f>
        <v>0</v>
      </c>
      <c r="E119" s="249">
        <f t="shared" si="32"/>
        <v>0</v>
      </c>
      <c r="F119" s="249">
        <f t="shared" si="32"/>
        <v>0</v>
      </c>
      <c r="G119" s="249">
        <f t="shared" si="32"/>
        <v>0</v>
      </c>
      <c r="H119" s="249">
        <f t="shared" si="32"/>
        <v>0</v>
      </c>
      <c r="I119" s="249">
        <f t="shared" si="32"/>
        <v>0</v>
      </c>
      <c r="J119" s="249">
        <f t="shared" si="32"/>
        <v>0</v>
      </c>
      <c r="K119" s="249">
        <f>K120+K121</f>
        <v>0</v>
      </c>
      <c r="L119" s="249">
        <f>L120+L121</f>
        <v>0</v>
      </c>
      <c r="M119" s="249">
        <f>M120+M121</f>
        <v>0</v>
      </c>
      <c r="N119" s="249">
        <f>N120+N121</f>
        <v>0</v>
      </c>
    </row>
    <row r="120" spans="1:14" ht="17.25" customHeight="1" hidden="1" thickBot="1">
      <c r="A120" s="356">
        <v>32</v>
      </c>
      <c r="B120" s="116" t="s">
        <v>307</v>
      </c>
      <c r="C120" s="1" t="s">
        <v>357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</row>
    <row r="121" spans="1:14" ht="17.25" customHeight="1" hidden="1">
      <c r="A121" s="210">
        <v>33</v>
      </c>
      <c r="B121" s="116" t="s">
        <v>309</v>
      </c>
      <c r="C121" s="362" t="s">
        <v>356</v>
      </c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</row>
    <row r="122" spans="1:14" ht="17.25" customHeight="1" hidden="1" thickBot="1">
      <c r="A122" s="200">
        <v>34</v>
      </c>
      <c r="B122" s="116" t="s">
        <v>39</v>
      </c>
      <c r="C122" s="1" t="s">
        <v>359</v>
      </c>
      <c r="D122" s="249">
        <f aca="true" t="shared" si="33" ref="D122:J122">D123+D124</f>
        <v>0</v>
      </c>
      <c r="E122" s="249">
        <f t="shared" si="33"/>
        <v>0</v>
      </c>
      <c r="F122" s="249">
        <f t="shared" si="33"/>
        <v>0</v>
      </c>
      <c r="G122" s="249">
        <f t="shared" si="33"/>
        <v>0</v>
      </c>
      <c r="H122" s="249">
        <f t="shared" si="33"/>
        <v>0</v>
      </c>
      <c r="I122" s="249">
        <f t="shared" si="33"/>
        <v>0</v>
      </c>
      <c r="J122" s="249">
        <f t="shared" si="33"/>
        <v>0</v>
      </c>
      <c r="K122" s="249">
        <f>K123+K124</f>
        <v>0</v>
      </c>
      <c r="L122" s="249">
        <f>L123+L124</f>
        <v>0</v>
      </c>
      <c r="M122" s="249">
        <f>M123+M124</f>
        <v>0</v>
      </c>
      <c r="N122" s="249">
        <f>N123+N124</f>
        <v>0</v>
      </c>
    </row>
    <row r="123" spans="1:14" ht="17.25" customHeight="1" hidden="1" thickBot="1">
      <c r="A123" s="356">
        <v>35</v>
      </c>
      <c r="B123" s="116" t="s">
        <v>182</v>
      </c>
      <c r="C123" s="1" t="s">
        <v>360</v>
      </c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</row>
    <row r="124" spans="1:14" ht="17.25" customHeight="1" hidden="1">
      <c r="A124" s="122">
        <v>36</v>
      </c>
      <c r="B124" s="116" t="s">
        <v>247</v>
      </c>
      <c r="C124" s="1" t="s">
        <v>361</v>
      </c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</row>
    <row r="125" spans="1:14" ht="17.25" customHeight="1" hidden="1">
      <c r="A125" s="209">
        <v>37</v>
      </c>
      <c r="B125" s="116" t="s">
        <v>40</v>
      </c>
      <c r="C125" s="1" t="s">
        <v>362</v>
      </c>
      <c r="D125" s="249">
        <f aca="true" t="shared" si="34" ref="D125:J125">D126+D127</f>
        <v>0</v>
      </c>
      <c r="E125" s="249">
        <f t="shared" si="34"/>
        <v>0</v>
      </c>
      <c r="F125" s="249">
        <f t="shared" si="34"/>
        <v>0</v>
      </c>
      <c r="G125" s="249">
        <f t="shared" si="34"/>
        <v>0</v>
      </c>
      <c r="H125" s="249">
        <f t="shared" si="34"/>
        <v>0</v>
      </c>
      <c r="I125" s="249">
        <f t="shared" si="34"/>
        <v>0</v>
      </c>
      <c r="J125" s="249">
        <f t="shared" si="34"/>
        <v>0</v>
      </c>
      <c r="K125" s="249">
        <f>K126+K127</f>
        <v>0</v>
      </c>
      <c r="L125" s="249">
        <f>L126+L127</f>
        <v>0</v>
      </c>
      <c r="M125" s="249">
        <f>M126+M127</f>
        <v>0</v>
      </c>
      <c r="N125" s="249">
        <f>N126+N127</f>
        <v>0</v>
      </c>
    </row>
    <row r="126" spans="1:14" ht="17.25" customHeight="1" hidden="1">
      <c r="A126" s="209">
        <v>38</v>
      </c>
      <c r="B126" s="116" t="s">
        <v>180</v>
      </c>
      <c r="C126" s="1" t="s">
        <v>360</v>
      </c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</row>
    <row r="127" spans="1:14" s="115" customFormat="1" ht="17.25" customHeight="1" hidden="1">
      <c r="A127" s="118">
        <v>39</v>
      </c>
      <c r="B127" s="116" t="s">
        <v>181</v>
      </c>
      <c r="C127" s="1" t="s">
        <v>361</v>
      </c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</row>
    <row r="128" spans="1:14" ht="17.25" customHeight="1">
      <c r="A128" s="209">
        <v>40</v>
      </c>
      <c r="B128" s="116"/>
      <c r="C128" s="364" t="s">
        <v>363</v>
      </c>
      <c r="D128" s="250">
        <f aca="true" t="shared" si="35" ref="D128:J128">D103+D111</f>
        <v>29050</v>
      </c>
      <c r="E128" s="250">
        <f t="shared" si="35"/>
        <v>295</v>
      </c>
      <c r="F128" s="250">
        <f t="shared" si="35"/>
        <v>29345</v>
      </c>
      <c r="G128" s="250">
        <f t="shared" si="35"/>
        <v>74</v>
      </c>
      <c r="H128" s="250">
        <f t="shared" si="35"/>
        <v>29419</v>
      </c>
      <c r="I128" s="250">
        <f t="shared" si="35"/>
        <v>218</v>
      </c>
      <c r="J128" s="250">
        <f t="shared" si="35"/>
        <v>29637</v>
      </c>
      <c r="K128" s="250">
        <f>K103+K111</f>
        <v>-824</v>
      </c>
      <c r="L128" s="250">
        <f>L103+L111</f>
        <v>28813</v>
      </c>
      <c r="M128" s="250">
        <f>M103+M111</f>
        <v>-2080</v>
      </c>
      <c r="N128" s="250">
        <f>N103+N111</f>
        <v>26733</v>
      </c>
    </row>
    <row r="129" spans="1:14" ht="17.25" customHeight="1">
      <c r="A129" s="126"/>
      <c r="B129" s="116"/>
      <c r="C129" s="358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</row>
    <row r="130" spans="1:14" s="115" customFormat="1" ht="17.25" customHeight="1" thickBot="1">
      <c r="A130" s="234">
        <v>41</v>
      </c>
      <c r="B130" s="119" t="s">
        <v>33</v>
      </c>
      <c r="C130" s="105" t="s">
        <v>364</v>
      </c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</row>
    <row r="131" spans="1:14" ht="17.25" customHeight="1" hidden="1" thickBot="1">
      <c r="A131" s="355"/>
      <c r="B131" s="116" t="s">
        <v>5</v>
      </c>
      <c r="C131" s="1" t="s">
        <v>365</v>
      </c>
      <c r="D131" s="249">
        <f aca="true" t="shared" si="36" ref="D131:J131">D132+D133</f>
        <v>0</v>
      </c>
      <c r="E131" s="249">
        <f t="shared" si="36"/>
        <v>0</v>
      </c>
      <c r="F131" s="249">
        <f t="shared" si="36"/>
        <v>0</v>
      </c>
      <c r="G131" s="249">
        <f t="shared" si="36"/>
        <v>0</v>
      </c>
      <c r="H131" s="249">
        <f t="shared" si="36"/>
        <v>0</v>
      </c>
      <c r="I131" s="249">
        <f t="shared" si="36"/>
        <v>0</v>
      </c>
      <c r="J131" s="249">
        <f t="shared" si="36"/>
        <v>0</v>
      </c>
      <c r="K131" s="249">
        <f>K132+K133</f>
        <v>0</v>
      </c>
      <c r="L131" s="249">
        <f>L132+L133</f>
        <v>0</v>
      </c>
      <c r="M131" s="249">
        <f>M132+M133</f>
        <v>0</v>
      </c>
      <c r="N131" s="249">
        <f>N132+N133</f>
        <v>0</v>
      </c>
    </row>
    <row r="132" spans="1:14" ht="17.25" customHeight="1" hidden="1" thickBot="1">
      <c r="A132" s="355"/>
      <c r="B132" s="116" t="s">
        <v>6</v>
      </c>
      <c r="C132" s="1" t="s">
        <v>366</v>
      </c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</row>
    <row r="133" spans="1:14" ht="17.25" customHeight="1" hidden="1" thickBot="1">
      <c r="A133" s="355"/>
      <c r="B133" s="116" t="s">
        <v>197</v>
      </c>
      <c r="C133" s="1" t="s">
        <v>367</v>
      </c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</row>
    <row r="134" spans="1:14" ht="17.25" customHeight="1" hidden="1" thickBot="1">
      <c r="A134" s="355"/>
      <c r="B134" s="116" t="s">
        <v>11</v>
      </c>
      <c r="C134" s="1" t="s">
        <v>368</v>
      </c>
      <c r="D134" s="249">
        <f aca="true" t="shared" si="37" ref="D134:J134">D135+D136</f>
        <v>0</v>
      </c>
      <c r="E134" s="249">
        <f t="shared" si="37"/>
        <v>0</v>
      </c>
      <c r="F134" s="249">
        <f t="shared" si="37"/>
        <v>0</v>
      </c>
      <c r="G134" s="249">
        <f t="shared" si="37"/>
        <v>0</v>
      </c>
      <c r="H134" s="249">
        <f t="shared" si="37"/>
        <v>0</v>
      </c>
      <c r="I134" s="249">
        <f t="shared" si="37"/>
        <v>0</v>
      </c>
      <c r="J134" s="249">
        <f t="shared" si="37"/>
        <v>0</v>
      </c>
      <c r="K134" s="249">
        <f>K135+K136</f>
        <v>0</v>
      </c>
      <c r="L134" s="249">
        <f>L135+L136</f>
        <v>0</v>
      </c>
      <c r="M134" s="249">
        <f>M135+M136</f>
        <v>0</v>
      </c>
      <c r="N134" s="249">
        <f>N135+N136</f>
        <v>0</v>
      </c>
    </row>
    <row r="135" spans="1:14" ht="17.25" customHeight="1" hidden="1" thickBot="1">
      <c r="A135" s="355"/>
      <c r="B135" s="116" t="s">
        <v>12</v>
      </c>
      <c r="C135" s="1" t="s">
        <v>184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</row>
    <row r="136" spans="1:14" ht="17.25" customHeight="1" hidden="1" thickBot="1">
      <c r="A136" s="355"/>
      <c r="B136" s="116" t="s">
        <v>14</v>
      </c>
      <c r="C136" s="1" t="s">
        <v>185</v>
      </c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</row>
    <row r="137" spans="1:14" ht="17.25" customHeight="1" hidden="1" thickBot="1">
      <c r="A137" s="355"/>
      <c r="B137" s="116" t="s">
        <v>39</v>
      </c>
      <c r="C137" s="1" t="s">
        <v>369</v>
      </c>
      <c r="D137" s="249">
        <f aca="true" t="shared" si="38" ref="D137:J137">D138+D141</f>
        <v>0</v>
      </c>
      <c r="E137" s="249">
        <f t="shared" si="38"/>
        <v>0</v>
      </c>
      <c r="F137" s="249">
        <f t="shared" si="38"/>
        <v>0</v>
      </c>
      <c r="G137" s="249">
        <f t="shared" si="38"/>
        <v>0</v>
      </c>
      <c r="H137" s="249">
        <f t="shared" si="38"/>
        <v>0</v>
      </c>
      <c r="I137" s="249">
        <f t="shared" si="38"/>
        <v>0</v>
      </c>
      <c r="J137" s="249">
        <f t="shared" si="38"/>
        <v>0</v>
      </c>
      <c r="K137" s="249">
        <f>K138+K141</f>
        <v>0</v>
      </c>
      <c r="L137" s="249">
        <f>L138+L141</f>
        <v>0</v>
      </c>
      <c r="M137" s="249">
        <f>M138+M141</f>
        <v>0</v>
      </c>
      <c r="N137" s="249">
        <f>N138+N141</f>
        <v>0</v>
      </c>
    </row>
    <row r="138" spans="1:14" ht="17.25" customHeight="1" hidden="1" thickBot="1">
      <c r="A138" s="355"/>
      <c r="B138" s="116" t="s">
        <v>182</v>
      </c>
      <c r="C138" s="1" t="s">
        <v>370</v>
      </c>
      <c r="D138" s="249">
        <f aca="true" t="shared" si="39" ref="D138:J138">D139+D140</f>
        <v>0</v>
      </c>
      <c r="E138" s="249">
        <f t="shared" si="39"/>
        <v>0</v>
      </c>
      <c r="F138" s="249">
        <f t="shared" si="39"/>
        <v>0</v>
      </c>
      <c r="G138" s="249">
        <f t="shared" si="39"/>
        <v>0</v>
      </c>
      <c r="H138" s="249">
        <f t="shared" si="39"/>
        <v>0</v>
      </c>
      <c r="I138" s="249">
        <f t="shared" si="39"/>
        <v>0</v>
      </c>
      <c r="J138" s="249">
        <f t="shared" si="39"/>
        <v>0</v>
      </c>
      <c r="K138" s="249">
        <f>K139+K140</f>
        <v>0</v>
      </c>
      <c r="L138" s="249">
        <f>L139+L140</f>
        <v>0</v>
      </c>
      <c r="M138" s="249">
        <f>M139+M140</f>
        <v>0</v>
      </c>
      <c r="N138" s="249">
        <f>N139+N140</f>
        <v>0</v>
      </c>
    </row>
    <row r="139" spans="1:14" ht="17.25" customHeight="1" hidden="1" thickBot="1">
      <c r="A139" s="355"/>
      <c r="B139" s="116" t="s">
        <v>281</v>
      </c>
      <c r="C139" s="1" t="s">
        <v>371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</row>
    <row r="140" spans="1:14" ht="17.25" customHeight="1" hidden="1" thickBot="1">
      <c r="A140" s="355"/>
      <c r="B140" s="116" t="s">
        <v>283</v>
      </c>
      <c r="C140" s="1" t="s">
        <v>372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</row>
    <row r="141" spans="1:14" ht="17.25" customHeight="1" hidden="1" thickBot="1">
      <c r="A141" s="355"/>
      <c r="B141" s="116" t="s">
        <v>247</v>
      </c>
      <c r="C141" s="1" t="s">
        <v>373</v>
      </c>
      <c r="D141" s="249">
        <f aca="true" t="shared" si="40" ref="D141:J141">D142+D143</f>
        <v>0</v>
      </c>
      <c r="E141" s="249">
        <f t="shared" si="40"/>
        <v>0</v>
      </c>
      <c r="F141" s="249">
        <f t="shared" si="40"/>
        <v>0</v>
      </c>
      <c r="G141" s="249">
        <f t="shared" si="40"/>
        <v>0</v>
      </c>
      <c r="H141" s="249">
        <f t="shared" si="40"/>
        <v>0</v>
      </c>
      <c r="I141" s="249">
        <f t="shared" si="40"/>
        <v>0</v>
      </c>
      <c r="J141" s="249">
        <f t="shared" si="40"/>
        <v>0</v>
      </c>
      <c r="K141" s="249">
        <f>K142+K143</f>
        <v>0</v>
      </c>
      <c r="L141" s="249">
        <f>L142+L143</f>
        <v>0</v>
      </c>
      <c r="M141" s="249">
        <f>M142+M143</f>
        <v>0</v>
      </c>
      <c r="N141" s="249">
        <f>N142+N143</f>
        <v>0</v>
      </c>
    </row>
    <row r="142" spans="1:14" ht="17.25" customHeight="1" hidden="1" thickBot="1">
      <c r="A142" s="355"/>
      <c r="B142" s="116" t="s">
        <v>286</v>
      </c>
      <c r="C142" s="1" t="s">
        <v>371</v>
      </c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</row>
    <row r="143" spans="1:14" ht="17.25" customHeight="1" hidden="1" thickBot="1">
      <c r="A143" s="355"/>
      <c r="B143" s="116" t="s">
        <v>288</v>
      </c>
      <c r="C143" s="1" t="s">
        <v>372</v>
      </c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</row>
    <row r="144" spans="1:14" ht="17.25" customHeight="1" hidden="1" thickBot="1">
      <c r="A144" s="355"/>
      <c r="B144" s="116" t="s">
        <v>40</v>
      </c>
      <c r="C144" s="1" t="s">
        <v>374</v>
      </c>
      <c r="D144" s="249">
        <f aca="true" t="shared" si="41" ref="D144:J144">D145+D146</f>
        <v>0</v>
      </c>
      <c r="E144" s="249">
        <f t="shared" si="41"/>
        <v>0</v>
      </c>
      <c r="F144" s="249">
        <f t="shared" si="41"/>
        <v>0</v>
      </c>
      <c r="G144" s="249">
        <f t="shared" si="41"/>
        <v>0</v>
      </c>
      <c r="H144" s="249">
        <f t="shared" si="41"/>
        <v>0</v>
      </c>
      <c r="I144" s="249">
        <f t="shared" si="41"/>
        <v>0</v>
      </c>
      <c r="J144" s="249">
        <f t="shared" si="41"/>
        <v>0</v>
      </c>
      <c r="K144" s="249">
        <f>K145+K146</f>
        <v>0</v>
      </c>
      <c r="L144" s="249">
        <f>L145+L146</f>
        <v>0</v>
      </c>
      <c r="M144" s="249">
        <f>M145+M146</f>
        <v>0</v>
      </c>
      <c r="N144" s="249">
        <f>N145+N146</f>
        <v>0</v>
      </c>
    </row>
    <row r="145" spans="1:14" ht="17.25" customHeight="1" hidden="1" thickBot="1">
      <c r="A145" s="355"/>
      <c r="B145" s="116" t="s">
        <v>180</v>
      </c>
      <c r="C145" s="1" t="s">
        <v>375</v>
      </c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</row>
    <row r="146" spans="1:14" ht="17.25" customHeight="1" hidden="1" thickBot="1">
      <c r="A146" s="356">
        <v>42</v>
      </c>
      <c r="B146" s="116" t="s">
        <v>181</v>
      </c>
      <c r="C146" s="1" t="s">
        <v>376</v>
      </c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</row>
    <row r="147" spans="1:14" ht="17.25" customHeight="1" hidden="1" thickBot="1">
      <c r="A147" s="356">
        <v>43</v>
      </c>
      <c r="B147" s="116" t="s">
        <v>41</v>
      </c>
      <c r="C147" s="1" t="s">
        <v>377</v>
      </c>
      <c r="D147" s="249">
        <f aca="true" t="shared" si="42" ref="D147:J147">D148+D149</f>
        <v>0</v>
      </c>
      <c r="E147" s="249">
        <f t="shared" si="42"/>
        <v>0</v>
      </c>
      <c r="F147" s="249">
        <f t="shared" si="42"/>
        <v>0</v>
      </c>
      <c r="G147" s="249">
        <f t="shared" si="42"/>
        <v>0</v>
      </c>
      <c r="H147" s="249">
        <f t="shared" si="42"/>
        <v>0</v>
      </c>
      <c r="I147" s="249">
        <f t="shared" si="42"/>
        <v>0</v>
      </c>
      <c r="J147" s="249">
        <f t="shared" si="42"/>
        <v>0</v>
      </c>
      <c r="K147" s="249">
        <f>K148+K149</f>
        <v>0</v>
      </c>
      <c r="L147" s="249">
        <f>L148+L149</f>
        <v>0</v>
      </c>
      <c r="M147" s="249">
        <f>M148+M149</f>
        <v>0</v>
      </c>
      <c r="N147" s="249">
        <f>N148+N149</f>
        <v>0</v>
      </c>
    </row>
    <row r="148" spans="1:14" ht="17.25" customHeight="1" hidden="1" thickBot="1">
      <c r="A148" s="356"/>
      <c r="B148" s="116" t="s">
        <v>241</v>
      </c>
      <c r="C148" s="1" t="s">
        <v>360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</row>
    <row r="149" spans="1:14" ht="17.25" customHeight="1" hidden="1" thickBot="1">
      <c r="A149" s="356"/>
      <c r="B149" s="116" t="s">
        <v>242</v>
      </c>
      <c r="C149" s="1" t="s">
        <v>361</v>
      </c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</row>
    <row r="150" spans="1:14" s="368" customFormat="1" ht="17.25" customHeight="1" thickBot="1">
      <c r="A150" s="365">
        <v>44</v>
      </c>
      <c r="B150" s="366"/>
      <c r="C150" s="364" t="s">
        <v>378</v>
      </c>
      <c r="D150" s="367">
        <f aca="true" t="shared" si="43" ref="D150:J150">D147+D144+D137+D134+D131</f>
        <v>0</v>
      </c>
      <c r="E150" s="367">
        <f t="shared" si="43"/>
        <v>0</v>
      </c>
      <c r="F150" s="367">
        <f t="shared" si="43"/>
        <v>0</v>
      </c>
      <c r="G150" s="367">
        <f t="shared" si="43"/>
        <v>0</v>
      </c>
      <c r="H150" s="367">
        <f t="shared" si="43"/>
        <v>0</v>
      </c>
      <c r="I150" s="367">
        <f t="shared" si="43"/>
        <v>0</v>
      </c>
      <c r="J150" s="367">
        <f t="shared" si="43"/>
        <v>0</v>
      </c>
      <c r="K150" s="367">
        <f>K147+K144+K137+K134+K131</f>
        <v>0</v>
      </c>
      <c r="L150" s="367">
        <f>L147+L144+L137+L134+L131</f>
        <v>0</v>
      </c>
      <c r="M150" s="367">
        <f>M147+M144+M137+M134+M131</f>
        <v>0</v>
      </c>
      <c r="N150" s="367">
        <f>N147+N144+N137+N134+N131</f>
        <v>0</v>
      </c>
    </row>
    <row r="151" spans="1:14" ht="17.25" customHeight="1" hidden="1">
      <c r="A151" s="361">
        <v>24</v>
      </c>
      <c r="B151" s="116" t="s">
        <v>33</v>
      </c>
      <c r="C151" s="1" t="s">
        <v>139</v>
      </c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</row>
    <row r="152" spans="1:14" ht="17.25" customHeight="1" thickBot="1">
      <c r="A152" s="361"/>
      <c r="B152" s="116"/>
      <c r="C152" s="1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</row>
    <row r="153" spans="1:14" s="115" customFormat="1" ht="17.25" customHeight="1" thickBot="1">
      <c r="A153" s="187"/>
      <c r="B153" s="568" t="s">
        <v>379</v>
      </c>
      <c r="C153" s="521"/>
      <c r="D153" s="250">
        <f aca="true" t="shared" si="44" ref="D153:J153">D96+D128</f>
        <v>29050</v>
      </c>
      <c r="E153" s="250">
        <f t="shared" si="44"/>
        <v>295</v>
      </c>
      <c r="F153" s="250">
        <f t="shared" si="44"/>
        <v>29345</v>
      </c>
      <c r="G153" s="250">
        <f t="shared" si="44"/>
        <v>74</v>
      </c>
      <c r="H153" s="250">
        <f t="shared" si="44"/>
        <v>29419</v>
      </c>
      <c r="I153" s="250">
        <f t="shared" si="44"/>
        <v>218</v>
      </c>
      <c r="J153" s="250">
        <f t="shared" si="44"/>
        <v>29637</v>
      </c>
      <c r="K153" s="250">
        <f>K96+K128</f>
        <v>-824</v>
      </c>
      <c r="L153" s="250">
        <f>L96+L128</f>
        <v>28813</v>
      </c>
      <c r="M153" s="250">
        <f>M96+M128</f>
        <v>-1221</v>
      </c>
      <c r="N153" s="250">
        <f>N96+N128</f>
        <v>27592</v>
      </c>
    </row>
    <row r="154" spans="1:14" s="115" customFormat="1" ht="17.25" customHeight="1" thickBot="1">
      <c r="A154" s="112">
        <v>45</v>
      </c>
      <c r="B154" s="567" t="s">
        <v>380</v>
      </c>
      <c r="C154" s="518"/>
      <c r="D154" s="251">
        <f aca="true" t="shared" si="45" ref="D154:J154">D97+D150</f>
        <v>29050</v>
      </c>
      <c r="E154" s="251">
        <f t="shared" si="45"/>
        <v>295</v>
      </c>
      <c r="F154" s="251">
        <f t="shared" si="45"/>
        <v>29345</v>
      </c>
      <c r="G154" s="251">
        <f t="shared" si="45"/>
        <v>74</v>
      </c>
      <c r="H154" s="251">
        <f t="shared" si="45"/>
        <v>29419</v>
      </c>
      <c r="I154" s="251">
        <f t="shared" si="45"/>
        <v>218</v>
      </c>
      <c r="J154" s="251">
        <f t="shared" si="45"/>
        <v>29637</v>
      </c>
      <c r="K154" s="251">
        <f>K97+K150</f>
        <v>-824</v>
      </c>
      <c r="L154" s="251">
        <f>L97+L150</f>
        <v>28813</v>
      </c>
      <c r="M154" s="251">
        <f>M97+M150</f>
        <v>-1221</v>
      </c>
      <c r="N154" s="251">
        <f>N97+N150</f>
        <v>27592</v>
      </c>
    </row>
    <row r="155" spans="1:14" s="123" customFormat="1" ht="17.25" customHeight="1">
      <c r="A155" s="246"/>
      <c r="B155" s="260"/>
      <c r="C155" s="211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</row>
  </sheetData>
  <mergeCells count="5">
    <mergeCell ref="B154:C154"/>
    <mergeCell ref="B1:P1"/>
    <mergeCell ref="A6:D6"/>
    <mergeCell ref="B153:C153"/>
    <mergeCell ref="A5:L5"/>
  </mergeCells>
  <printOptions/>
  <pageMargins left="0.75" right="0.75" top="1" bottom="1" header="0.5" footer="0.5"/>
  <pageSetup horizontalDpi="600" verticalDpi="600" orientation="portrait" paperSize="8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13" sqref="I13"/>
    </sheetView>
  </sheetViews>
  <sheetFormatPr defaultColWidth="9.00390625" defaultRowHeight="12.75"/>
  <cols>
    <col min="1" max="1" width="10.625" style="485" customWidth="1"/>
    <col min="2" max="2" width="36.375" style="485" customWidth="1"/>
    <col min="3" max="6" width="18.75390625" style="485" customWidth="1"/>
    <col min="7" max="16384" width="9.125" style="485" customWidth="1"/>
  </cols>
  <sheetData>
    <row r="1" spans="1:7" ht="15">
      <c r="A1" s="551" t="s">
        <v>488</v>
      </c>
      <c r="B1" s="551"/>
      <c r="C1" s="552"/>
      <c r="D1" s="552"/>
      <c r="E1" s="552"/>
      <c r="F1" s="552"/>
      <c r="G1" s="552"/>
    </row>
    <row r="4" spans="1:3" ht="16.5" thickBot="1">
      <c r="A4" s="486" t="s">
        <v>473</v>
      </c>
      <c r="B4" s="486"/>
      <c r="C4" s="186"/>
    </row>
    <row r="5" spans="1:6" ht="15.75">
      <c r="A5" s="572" t="s">
        <v>431</v>
      </c>
      <c r="B5" s="573"/>
      <c r="C5" s="574" t="s">
        <v>432</v>
      </c>
      <c r="D5" s="576" t="s">
        <v>433</v>
      </c>
      <c r="E5" s="578" t="s">
        <v>434</v>
      </c>
      <c r="F5" s="570" t="s">
        <v>110</v>
      </c>
    </row>
    <row r="6" spans="1:6" ht="16.5" thickBot="1">
      <c r="A6" s="487" t="s">
        <v>124</v>
      </c>
      <c r="B6" s="488" t="s">
        <v>125</v>
      </c>
      <c r="C6" s="575"/>
      <c r="D6" s="577"/>
      <c r="E6" s="579"/>
      <c r="F6" s="571"/>
    </row>
    <row r="7" spans="1:7" ht="31.5" customHeight="1" thickBot="1">
      <c r="A7" s="489">
        <v>851011</v>
      </c>
      <c r="B7" s="490" t="s">
        <v>462</v>
      </c>
      <c r="C7" s="491">
        <v>27443</v>
      </c>
      <c r="D7" s="492">
        <v>1607</v>
      </c>
      <c r="E7" s="493">
        <v>0</v>
      </c>
      <c r="F7" s="494">
        <f>SUM(C7:E7)</f>
        <v>29050</v>
      </c>
      <c r="G7" s="495"/>
    </row>
    <row r="8" spans="1:7" ht="31.5" customHeight="1" thickBot="1">
      <c r="A8" s="580" t="s">
        <v>457</v>
      </c>
      <c r="B8" s="581"/>
      <c r="C8" s="496">
        <f>C7</f>
        <v>27443</v>
      </c>
      <c r="D8" s="496">
        <f>D7</f>
        <v>1607</v>
      </c>
      <c r="E8" s="496">
        <f>E7</f>
        <v>0</v>
      </c>
      <c r="F8" s="496">
        <f>F7</f>
        <v>29050</v>
      </c>
      <c r="G8" s="497"/>
    </row>
    <row r="9" spans="1:6" ht="15">
      <c r="A9" s="498"/>
      <c r="C9" s="186"/>
      <c r="F9" s="499"/>
    </row>
    <row r="10" spans="1:3" ht="16.5" thickBot="1">
      <c r="A10" s="486" t="s">
        <v>474</v>
      </c>
      <c r="B10" s="486"/>
      <c r="C10" s="186"/>
    </row>
    <row r="11" spans="1:6" ht="15.75">
      <c r="A11" s="572" t="s">
        <v>431</v>
      </c>
      <c r="B11" s="573"/>
      <c r="C11" s="574" t="s">
        <v>432</v>
      </c>
      <c r="D11" s="576" t="s">
        <v>433</v>
      </c>
      <c r="E11" s="578" t="s">
        <v>434</v>
      </c>
      <c r="F11" s="570" t="s">
        <v>110</v>
      </c>
    </row>
    <row r="12" spans="1:6" ht="16.5" thickBot="1">
      <c r="A12" s="487" t="s">
        <v>124</v>
      </c>
      <c r="B12" s="488" t="s">
        <v>125</v>
      </c>
      <c r="C12" s="575"/>
      <c r="D12" s="577"/>
      <c r="E12" s="579"/>
      <c r="F12" s="571"/>
    </row>
    <row r="13" spans="1:6" ht="31.5" customHeight="1" thickBot="1">
      <c r="A13" s="489">
        <v>851011</v>
      </c>
      <c r="B13" s="490" t="s">
        <v>462</v>
      </c>
      <c r="C13" s="491">
        <v>27443</v>
      </c>
      <c r="D13" s="492">
        <v>1607</v>
      </c>
      <c r="E13" s="493">
        <v>0</v>
      </c>
      <c r="F13" s="494">
        <f>SUM(C13:E13)</f>
        <v>29050</v>
      </c>
    </row>
    <row r="14" spans="1:6" ht="31.5" customHeight="1" thickBot="1">
      <c r="A14" s="580" t="s">
        <v>457</v>
      </c>
      <c r="B14" s="581"/>
      <c r="C14" s="496">
        <f>C13</f>
        <v>27443</v>
      </c>
      <c r="D14" s="496">
        <f>D13</f>
        <v>1607</v>
      </c>
      <c r="E14" s="496">
        <f>E13</f>
        <v>0</v>
      </c>
      <c r="F14" s="496">
        <f>F13</f>
        <v>29050</v>
      </c>
    </row>
    <row r="15" spans="1:3" ht="15">
      <c r="A15" s="498"/>
      <c r="C15" s="186"/>
    </row>
    <row r="16" spans="1:3" ht="15">
      <c r="A16" s="498"/>
      <c r="C16" s="186"/>
    </row>
    <row r="17" spans="1:3" ht="15">
      <c r="A17" s="498"/>
      <c r="C17" s="186"/>
    </row>
    <row r="18" spans="1:3" ht="15">
      <c r="A18" s="498"/>
      <c r="C18" s="186"/>
    </row>
    <row r="19" spans="1:3" ht="15">
      <c r="A19" s="498"/>
      <c r="C19" s="186"/>
    </row>
    <row r="20" spans="1:3" ht="15">
      <c r="A20" s="498"/>
      <c r="C20" s="186"/>
    </row>
    <row r="21" spans="1:3" ht="15">
      <c r="A21" s="498"/>
      <c r="C21" s="186"/>
    </row>
  </sheetData>
  <mergeCells count="13">
    <mergeCell ref="A14:B14"/>
    <mergeCell ref="A1:G1"/>
    <mergeCell ref="F5:F6"/>
    <mergeCell ref="A8:B8"/>
    <mergeCell ref="A11:B11"/>
    <mergeCell ref="C11:C12"/>
    <mergeCell ref="D11:D12"/>
    <mergeCell ref="E11:E12"/>
    <mergeCell ref="F11:F12"/>
    <mergeCell ref="A5:B5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workbookViewId="0" topLeftCell="A1">
      <selection activeCell="P6" sqref="P6"/>
    </sheetView>
  </sheetViews>
  <sheetFormatPr defaultColWidth="9.125" defaultRowHeight="12.75"/>
  <cols>
    <col min="1" max="1" width="43.125" style="0" customWidth="1"/>
    <col min="2" max="2" width="14.25390625" style="0" customWidth="1"/>
    <col min="3" max="3" width="9.375" style="0" customWidth="1"/>
    <col min="4" max="13" width="7.375" style="0" customWidth="1"/>
    <col min="14" max="14" width="9.00390625" style="0" customWidth="1"/>
    <col min="15" max="15" width="0" style="0" hidden="1" customWidth="1"/>
  </cols>
  <sheetData>
    <row r="1" spans="1:3" ht="14.25" customHeight="1">
      <c r="A1" s="583" t="s">
        <v>490</v>
      </c>
      <c r="B1" s="583"/>
      <c r="C1" s="583"/>
    </row>
    <row r="5" spans="1:14" ht="15.75">
      <c r="A5" s="582" t="s">
        <v>85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</row>
    <row r="6" spans="1:14" ht="23.25" customHeight="1">
      <c r="A6" s="582" t="s">
        <v>419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</row>
    <row r="7" ht="47.25" customHeight="1" thickBot="1"/>
    <row r="8" spans="1:14" s="4" customFormat="1" ht="21.75" customHeight="1">
      <c r="A8" s="584" t="s">
        <v>86</v>
      </c>
      <c r="B8" s="586" t="s">
        <v>87</v>
      </c>
      <c r="C8" s="588" t="s">
        <v>88</v>
      </c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90"/>
    </row>
    <row r="9" spans="1:14" s="8" customFormat="1" ht="13.5" thickBot="1">
      <c r="A9" s="585"/>
      <c r="B9" s="587"/>
      <c r="C9" s="5" t="s">
        <v>4</v>
      </c>
      <c r="D9" s="6" t="s">
        <v>29</v>
      </c>
      <c r="E9" s="6" t="s">
        <v>30</v>
      </c>
      <c r="F9" s="6" t="s">
        <v>31</v>
      </c>
      <c r="G9" s="6" t="s">
        <v>32</v>
      </c>
      <c r="H9" s="6" t="s">
        <v>33</v>
      </c>
      <c r="I9" s="6" t="s">
        <v>34</v>
      </c>
      <c r="J9" s="6" t="s">
        <v>37</v>
      </c>
      <c r="K9" s="6" t="s">
        <v>89</v>
      </c>
      <c r="L9" s="6" t="s">
        <v>90</v>
      </c>
      <c r="M9" s="6" t="s">
        <v>91</v>
      </c>
      <c r="N9" s="7" t="s">
        <v>92</v>
      </c>
    </row>
    <row r="10" spans="1:15" ht="21" customHeight="1">
      <c r="A10" s="205" t="s">
        <v>274</v>
      </c>
      <c r="B10" s="10">
        <v>38018</v>
      </c>
      <c r="C10" s="11">
        <v>3168</v>
      </c>
      <c r="D10" s="11">
        <v>3168</v>
      </c>
      <c r="E10" s="11">
        <v>3168</v>
      </c>
      <c r="F10" s="11">
        <v>3168</v>
      </c>
      <c r="G10" s="11">
        <v>3168</v>
      </c>
      <c r="H10" s="11">
        <v>3168</v>
      </c>
      <c r="I10" s="11">
        <v>3168</v>
      </c>
      <c r="J10" s="11">
        <v>3168</v>
      </c>
      <c r="K10" s="11">
        <v>3168</v>
      </c>
      <c r="L10" s="11">
        <v>3168</v>
      </c>
      <c r="M10" s="11">
        <v>3168</v>
      </c>
      <c r="N10" s="104">
        <f>B10-(C10+D10+E10+F10+G10+H10+I10+J10+K10+L10+M10)</f>
        <v>3170</v>
      </c>
      <c r="O10" s="12">
        <f>C10+D10+E10+F10+G10+H10+I10+J10+K10+L10+M10+N10</f>
        <v>38018</v>
      </c>
    </row>
    <row r="11" spans="1:15" ht="21" customHeight="1">
      <c r="A11" s="103" t="s">
        <v>192</v>
      </c>
      <c r="B11" s="174">
        <v>53850</v>
      </c>
      <c r="C11" s="15">
        <v>4488</v>
      </c>
      <c r="D11" s="16">
        <v>4488</v>
      </c>
      <c r="E11" s="16">
        <v>4488</v>
      </c>
      <c r="F11" s="16">
        <v>4488</v>
      </c>
      <c r="G11" s="16">
        <v>4488</v>
      </c>
      <c r="H11" s="16">
        <v>4488</v>
      </c>
      <c r="I11" s="16">
        <v>4488</v>
      </c>
      <c r="J11" s="16">
        <v>4488</v>
      </c>
      <c r="K11" s="16">
        <v>4488</v>
      </c>
      <c r="L11" s="16">
        <v>4488</v>
      </c>
      <c r="M11" s="16">
        <v>4488</v>
      </c>
      <c r="N11" s="104">
        <f>B11-(C11+D11+E11+F11+G11+H11+I11+J11+K11+L11+M11)</f>
        <v>4482</v>
      </c>
      <c r="O11" s="12"/>
    </row>
    <row r="12" spans="1:15" ht="21" customHeight="1">
      <c r="A12" s="103" t="s">
        <v>420</v>
      </c>
      <c r="B12" s="14">
        <v>115900</v>
      </c>
      <c r="C12" s="15">
        <v>9658</v>
      </c>
      <c r="D12" s="15">
        <v>9658</v>
      </c>
      <c r="E12" s="15">
        <v>9658</v>
      </c>
      <c r="F12" s="15">
        <v>9658</v>
      </c>
      <c r="G12" s="15">
        <v>9658</v>
      </c>
      <c r="H12" s="15">
        <v>9658</v>
      </c>
      <c r="I12" s="15">
        <v>9658</v>
      </c>
      <c r="J12" s="15">
        <v>9658</v>
      </c>
      <c r="K12" s="15">
        <v>9658</v>
      </c>
      <c r="L12" s="15">
        <v>9658</v>
      </c>
      <c r="M12" s="15">
        <v>9658</v>
      </c>
      <c r="N12" s="104">
        <f aca="true" t="shared" si="0" ref="N12:N20">B12-(C12+D12+E12+F12+G12+H12+I12+J12+K12+L12+M12)</f>
        <v>9662</v>
      </c>
      <c r="O12" s="12">
        <f aca="true" t="shared" si="1" ref="O12:O51">C12+D12+E12+F12+G12+H12+I12+J12+K12+L12+M12+N12</f>
        <v>115900</v>
      </c>
    </row>
    <row r="13" spans="1:15" ht="21" customHeight="1">
      <c r="A13" s="103" t="s">
        <v>421</v>
      </c>
      <c r="B13" s="14">
        <v>14908</v>
      </c>
      <c r="C13" s="15">
        <v>1242</v>
      </c>
      <c r="D13" s="15">
        <v>1242</v>
      </c>
      <c r="E13" s="15">
        <v>1242</v>
      </c>
      <c r="F13" s="15">
        <v>1242</v>
      </c>
      <c r="G13" s="15">
        <v>1242</v>
      </c>
      <c r="H13" s="15">
        <v>1242</v>
      </c>
      <c r="I13" s="15">
        <v>1242</v>
      </c>
      <c r="J13" s="15">
        <v>1242</v>
      </c>
      <c r="K13" s="15">
        <v>1242</v>
      </c>
      <c r="L13" s="15">
        <v>1242</v>
      </c>
      <c r="M13" s="15">
        <v>1242</v>
      </c>
      <c r="N13" s="104">
        <f t="shared" si="0"/>
        <v>1246</v>
      </c>
      <c r="O13" s="12">
        <f t="shared" si="1"/>
        <v>14908</v>
      </c>
    </row>
    <row r="14" spans="1:15" ht="21" customHeight="1">
      <c r="A14" s="103" t="s">
        <v>302</v>
      </c>
      <c r="B14" s="14"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4">
        <f t="shared" si="0"/>
        <v>0</v>
      </c>
      <c r="O14" s="12">
        <f t="shared" si="1"/>
        <v>0</v>
      </c>
    </row>
    <row r="15" spans="1:15" ht="21" customHeight="1">
      <c r="A15" s="103" t="s">
        <v>422</v>
      </c>
      <c r="B15" s="14">
        <v>0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4">
        <f t="shared" si="0"/>
        <v>0</v>
      </c>
      <c r="O15" s="12">
        <f t="shared" si="1"/>
        <v>0</v>
      </c>
    </row>
    <row r="16" spans="1:15" ht="21" customHeight="1">
      <c r="A16" s="103" t="s">
        <v>421</v>
      </c>
      <c r="B16" s="14">
        <v>0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04">
        <f t="shared" si="0"/>
        <v>0</v>
      </c>
      <c r="O16" s="12">
        <f t="shared" si="1"/>
        <v>0</v>
      </c>
    </row>
    <row r="17" spans="1:15" ht="21" customHeight="1">
      <c r="A17" s="103" t="s">
        <v>423</v>
      </c>
      <c r="B17" s="14">
        <v>36649</v>
      </c>
      <c r="C17" s="15">
        <v>3054</v>
      </c>
      <c r="D17" s="15">
        <v>3054</v>
      </c>
      <c r="E17" s="15">
        <v>3054</v>
      </c>
      <c r="F17" s="15">
        <v>3054</v>
      </c>
      <c r="G17" s="15">
        <v>3054</v>
      </c>
      <c r="H17" s="15">
        <v>3054</v>
      </c>
      <c r="I17" s="15">
        <v>3054</v>
      </c>
      <c r="J17" s="15">
        <v>3054</v>
      </c>
      <c r="K17" s="15">
        <v>3054</v>
      </c>
      <c r="L17" s="15">
        <v>3054</v>
      </c>
      <c r="M17" s="15">
        <v>3054</v>
      </c>
      <c r="N17" s="104">
        <f>B17-(C17+D17+E17+F17+G17+H17+I17+J17+K17+L17+M17)</f>
        <v>3055</v>
      </c>
      <c r="O17" s="12">
        <f>C17+D17+E17+F17+G17+H17+I17+J17+K17+L17+M17+N17</f>
        <v>36649</v>
      </c>
    </row>
    <row r="18" spans="1:15" ht="21" customHeight="1">
      <c r="A18" s="206" t="s">
        <v>382</v>
      </c>
      <c r="B18" s="19">
        <v>27592</v>
      </c>
      <c r="C18" s="20">
        <v>2299</v>
      </c>
      <c r="D18" s="20">
        <v>2299</v>
      </c>
      <c r="E18" s="20">
        <v>2299</v>
      </c>
      <c r="F18" s="20">
        <v>2299</v>
      </c>
      <c r="G18" s="20">
        <v>2299</v>
      </c>
      <c r="H18" s="20">
        <v>2299</v>
      </c>
      <c r="I18" s="20">
        <v>2299</v>
      </c>
      <c r="J18" s="20">
        <v>2299</v>
      </c>
      <c r="K18" s="20">
        <v>2299</v>
      </c>
      <c r="L18" s="20">
        <v>2299</v>
      </c>
      <c r="M18" s="20">
        <v>2299</v>
      </c>
      <c r="N18" s="104">
        <f>B18-(C18+D18+E18+F18+G18+H18+I18+J18+K18+L18+M18)</f>
        <v>2303</v>
      </c>
      <c r="O18" s="12">
        <f>C18+D18+E18+F18+G18+H18+I18+J18+K18+L18+M18+N18</f>
        <v>27592</v>
      </c>
    </row>
    <row r="19" spans="1:15" ht="21" customHeight="1">
      <c r="A19" s="103" t="s">
        <v>35</v>
      </c>
      <c r="B19" s="14">
        <v>0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04">
        <f t="shared" si="0"/>
        <v>0</v>
      </c>
      <c r="O19" s="12">
        <f t="shared" si="1"/>
        <v>0</v>
      </c>
    </row>
    <row r="20" spans="1:15" ht="21" customHeight="1" thickBot="1">
      <c r="A20" s="206" t="s">
        <v>36</v>
      </c>
      <c r="B20" s="19">
        <v>0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04">
        <f t="shared" si="0"/>
        <v>0</v>
      </c>
      <c r="O20" s="12">
        <f t="shared" si="1"/>
        <v>0</v>
      </c>
    </row>
    <row r="21" spans="1:15" s="26" customFormat="1" ht="21" customHeight="1" thickBot="1">
      <c r="A21" s="22" t="s">
        <v>0</v>
      </c>
      <c r="B21" s="23">
        <f aca="true" t="shared" si="2" ref="B21:N21">SUM(B10:B20)</f>
        <v>286917</v>
      </c>
      <c r="C21" s="24">
        <f t="shared" si="2"/>
        <v>23909</v>
      </c>
      <c r="D21" s="25">
        <f>SUM(D10:D20)</f>
        <v>23909</v>
      </c>
      <c r="E21" s="25">
        <f t="shared" si="2"/>
        <v>23909</v>
      </c>
      <c r="F21" s="25">
        <f t="shared" si="2"/>
        <v>23909</v>
      </c>
      <c r="G21" s="25">
        <f t="shared" si="2"/>
        <v>23909</v>
      </c>
      <c r="H21" s="25">
        <f t="shared" si="2"/>
        <v>23909</v>
      </c>
      <c r="I21" s="25">
        <f t="shared" si="2"/>
        <v>23909</v>
      </c>
      <c r="J21" s="25">
        <f t="shared" si="2"/>
        <v>23909</v>
      </c>
      <c r="K21" s="25">
        <f t="shared" si="2"/>
        <v>23909</v>
      </c>
      <c r="L21" s="25">
        <f t="shared" si="2"/>
        <v>23909</v>
      </c>
      <c r="M21" s="25">
        <f t="shared" si="2"/>
        <v>23909</v>
      </c>
      <c r="N21" s="23">
        <f t="shared" si="2"/>
        <v>23918</v>
      </c>
      <c r="O21" s="12">
        <f t="shared" si="1"/>
        <v>286917</v>
      </c>
    </row>
    <row r="22" ht="17.25" customHeight="1">
      <c r="O22" s="12">
        <f t="shared" si="1"/>
        <v>0</v>
      </c>
    </row>
    <row r="23" ht="12.75">
      <c r="O23" s="12">
        <f t="shared" si="1"/>
        <v>0</v>
      </c>
    </row>
    <row r="24" ht="12.75">
      <c r="O24" s="12">
        <f t="shared" si="1"/>
        <v>0</v>
      </c>
    </row>
    <row r="25" ht="12.75">
      <c r="O25" s="12">
        <f t="shared" si="1"/>
        <v>0</v>
      </c>
    </row>
    <row r="26" ht="12.75">
      <c r="O26" s="12">
        <f t="shared" si="1"/>
        <v>0</v>
      </c>
    </row>
    <row r="27" ht="12.75">
      <c r="O27" s="12">
        <f t="shared" si="1"/>
        <v>0</v>
      </c>
    </row>
    <row r="28" ht="12.75">
      <c r="O28" s="12">
        <f t="shared" si="1"/>
        <v>0</v>
      </c>
    </row>
    <row r="29" ht="12.75">
      <c r="O29" s="12"/>
    </row>
    <row r="30" ht="12.75">
      <c r="O30" s="12"/>
    </row>
    <row r="31" spans="1:15" ht="14.25" customHeight="1">
      <c r="A31" s="551" t="s">
        <v>273</v>
      </c>
      <c r="B31" s="551"/>
      <c r="C31" s="551"/>
      <c r="O31" s="12">
        <f t="shared" si="1"/>
        <v>0</v>
      </c>
    </row>
    <row r="32" ht="12.75">
      <c r="O32" s="12">
        <f t="shared" si="1"/>
        <v>0</v>
      </c>
    </row>
    <row r="33" ht="12.75">
      <c r="O33" s="12">
        <f t="shared" si="1"/>
        <v>0</v>
      </c>
    </row>
    <row r="34" ht="12.75">
      <c r="O34" s="12">
        <f t="shared" si="1"/>
        <v>0</v>
      </c>
    </row>
    <row r="35" ht="12.75">
      <c r="O35" s="12">
        <f t="shared" si="1"/>
        <v>0</v>
      </c>
    </row>
    <row r="36" spans="1:15" ht="15.75">
      <c r="A36" s="582" t="s">
        <v>85</v>
      </c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12">
        <f t="shared" si="1"/>
        <v>0</v>
      </c>
    </row>
    <row r="37" spans="1:15" ht="15.75">
      <c r="A37" s="582" t="s">
        <v>419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12">
        <f t="shared" si="1"/>
        <v>0</v>
      </c>
    </row>
    <row r="38" ht="40.5" customHeight="1" thickBot="1">
      <c r="O38" s="12">
        <f t="shared" si="1"/>
        <v>0</v>
      </c>
    </row>
    <row r="39" spans="1:15" ht="25.5" customHeight="1">
      <c r="A39" s="584" t="s">
        <v>86</v>
      </c>
      <c r="B39" s="586" t="s">
        <v>87</v>
      </c>
      <c r="C39" s="588" t="s">
        <v>93</v>
      </c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90"/>
      <c r="O39" s="12" t="e">
        <f t="shared" si="1"/>
        <v>#VALUE!</v>
      </c>
    </row>
    <row r="40" spans="1:15" ht="13.5" thickBot="1">
      <c r="A40" s="585"/>
      <c r="B40" s="587"/>
      <c r="C40" s="5" t="s">
        <v>4</v>
      </c>
      <c r="D40" s="6" t="s">
        <v>29</v>
      </c>
      <c r="E40" s="6" t="s">
        <v>30</v>
      </c>
      <c r="F40" s="6" t="s">
        <v>31</v>
      </c>
      <c r="G40" s="6" t="s">
        <v>32</v>
      </c>
      <c r="H40" s="6" t="s">
        <v>33</v>
      </c>
      <c r="I40" s="6" t="s">
        <v>34</v>
      </c>
      <c r="J40" s="6" t="s">
        <v>37</v>
      </c>
      <c r="K40" s="6" t="s">
        <v>89</v>
      </c>
      <c r="L40" s="6" t="s">
        <v>90</v>
      </c>
      <c r="M40" s="6" t="s">
        <v>91</v>
      </c>
      <c r="N40" s="7" t="s">
        <v>92</v>
      </c>
      <c r="O40" s="12" t="e">
        <f t="shared" si="1"/>
        <v>#VALUE!</v>
      </c>
    </row>
    <row r="41" spans="1:15" ht="20.25" customHeight="1">
      <c r="A41" s="9" t="s">
        <v>81</v>
      </c>
      <c r="B41" s="10">
        <v>77826</v>
      </c>
      <c r="C41" s="11">
        <v>6486</v>
      </c>
      <c r="D41" s="27">
        <v>6486</v>
      </c>
      <c r="E41" s="27">
        <v>6486</v>
      </c>
      <c r="F41" s="27">
        <v>6486</v>
      </c>
      <c r="G41" s="27">
        <v>6486</v>
      </c>
      <c r="H41" s="27">
        <v>6486</v>
      </c>
      <c r="I41" s="27">
        <v>6486</v>
      </c>
      <c r="J41" s="27">
        <v>6486</v>
      </c>
      <c r="K41" s="27">
        <v>6486</v>
      </c>
      <c r="L41" s="27">
        <v>6486</v>
      </c>
      <c r="M41" s="27">
        <v>6486</v>
      </c>
      <c r="N41" s="104">
        <f aca="true" t="shared" si="3" ref="N41:N50">B41-(C41+D41+E41+F41+G41+H41+I41+J41+K41+L41+M41)</f>
        <v>6480</v>
      </c>
      <c r="O41" s="12">
        <f>C41+D41+E41+F41+G41+H41+I41+J41+K41+L41+M41+N41</f>
        <v>77826</v>
      </c>
    </row>
    <row r="42" spans="1:15" ht="20.25" customHeight="1">
      <c r="A42" s="389" t="s">
        <v>320</v>
      </c>
      <c r="B42" s="14">
        <v>21740</v>
      </c>
      <c r="C42" s="15">
        <v>1812</v>
      </c>
      <c r="D42" s="15">
        <v>1812</v>
      </c>
      <c r="E42" s="15">
        <v>1812</v>
      </c>
      <c r="F42" s="15">
        <v>1812</v>
      </c>
      <c r="G42" s="15">
        <v>1812</v>
      </c>
      <c r="H42" s="15">
        <v>1812</v>
      </c>
      <c r="I42" s="15">
        <v>1812</v>
      </c>
      <c r="J42" s="15">
        <v>1812</v>
      </c>
      <c r="K42" s="15">
        <v>1812</v>
      </c>
      <c r="L42" s="15">
        <v>1812</v>
      </c>
      <c r="M42" s="15">
        <v>1812</v>
      </c>
      <c r="N42" s="104">
        <f t="shared" si="3"/>
        <v>1808</v>
      </c>
      <c r="O42" s="12">
        <f t="shared" si="1"/>
        <v>21740</v>
      </c>
    </row>
    <row r="43" spans="1:15" ht="21" customHeight="1">
      <c r="A43" s="103" t="s">
        <v>82</v>
      </c>
      <c r="B43" s="14">
        <v>123886</v>
      </c>
      <c r="C43" s="15">
        <v>10324</v>
      </c>
      <c r="D43" s="16">
        <v>10324</v>
      </c>
      <c r="E43" s="16">
        <v>10324</v>
      </c>
      <c r="F43" s="16">
        <v>10324</v>
      </c>
      <c r="G43" s="16">
        <v>10324</v>
      </c>
      <c r="H43" s="16">
        <v>10324</v>
      </c>
      <c r="I43" s="16">
        <v>10324</v>
      </c>
      <c r="J43" s="16">
        <v>10324</v>
      </c>
      <c r="K43" s="16">
        <v>10324</v>
      </c>
      <c r="L43" s="16">
        <v>10324</v>
      </c>
      <c r="M43" s="16">
        <v>10324</v>
      </c>
      <c r="N43" s="104">
        <f t="shared" si="3"/>
        <v>10322</v>
      </c>
      <c r="O43" s="12">
        <f t="shared" si="1"/>
        <v>123886</v>
      </c>
    </row>
    <row r="44" spans="1:15" ht="19.5" customHeight="1">
      <c r="A44" s="103" t="s">
        <v>84</v>
      </c>
      <c r="B44" s="174">
        <v>26229</v>
      </c>
      <c r="C44" s="15">
        <v>2186</v>
      </c>
      <c r="D44" s="15">
        <v>2186</v>
      </c>
      <c r="E44" s="15">
        <v>2186</v>
      </c>
      <c r="F44" s="15">
        <v>2186</v>
      </c>
      <c r="G44" s="15">
        <v>2186</v>
      </c>
      <c r="H44" s="15">
        <v>2186</v>
      </c>
      <c r="I44" s="15">
        <v>2186</v>
      </c>
      <c r="J44" s="15">
        <v>2186</v>
      </c>
      <c r="K44" s="15">
        <v>2186</v>
      </c>
      <c r="L44" s="15">
        <v>2186</v>
      </c>
      <c r="M44" s="15">
        <v>2186</v>
      </c>
      <c r="N44" s="104">
        <f t="shared" si="3"/>
        <v>2183</v>
      </c>
      <c r="O44" s="12">
        <f t="shared" si="1"/>
        <v>26229</v>
      </c>
    </row>
    <row r="45" spans="1:15" ht="21" customHeight="1">
      <c r="A45" s="103" t="s">
        <v>322</v>
      </c>
      <c r="B45" s="174">
        <v>4644</v>
      </c>
      <c r="C45" s="15">
        <v>387</v>
      </c>
      <c r="D45" s="16">
        <v>387</v>
      </c>
      <c r="E45" s="16">
        <v>387</v>
      </c>
      <c r="F45" s="16">
        <v>387</v>
      </c>
      <c r="G45" s="16">
        <v>387</v>
      </c>
      <c r="H45" s="16">
        <v>387</v>
      </c>
      <c r="I45" s="16">
        <v>387</v>
      </c>
      <c r="J45" s="16">
        <v>387</v>
      </c>
      <c r="K45" s="16">
        <v>387</v>
      </c>
      <c r="L45" s="16">
        <v>387</v>
      </c>
      <c r="M45" s="16">
        <v>387</v>
      </c>
      <c r="N45" s="104">
        <f t="shared" si="3"/>
        <v>387</v>
      </c>
      <c r="O45" s="12">
        <f t="shared" si="1"/>
        <v>4644</v>
      </c>
    </row>
    <row r="46" spans="1:15" ht="18.75" customHeight="1">
      <c r="A46" s="13" t="s">
        <v>94</v>
      </c>
      <c r="B46" s="174">
        <v>0</v>
      </c>
      <c r="C46" s="15"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04">
        <f t="shared" si="3"/>
        <v>0</v>
      </c>
      <c r="O46" s="12">
        <f t="shared" si="1"/>
        <v>0</v>
      </c>
    </row>
    <row r="47" spans="1:15" ht="18.75" customHeight="1">
      <c r="A47" s="103" t="s">
        <v>189</v>
      </c>
      <c r="B47" s="174">
        <v>0</v>
      </c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04">
        <f t="shared" si="3"/>
        <v>0</v>
      </c>
      <c r="O47" s="12">
        <f t="shared" si="1"/>
        <v>0</v>
      </c>
    </row>
    <row r="48" spans="1:15" ht="20.25" customHeight="1">
      <c r="A48" s="103" t="s">
        <v>196</v>
      </c>
      <c r="B48" s="174">
        <v>21692</v>
      </c>
      <c r="C48" s="15"/>
      <c r="D48" s="16"/>
      <c r="E48" s="16"/>
      <c r="F48" s="16"/>
      <c r="G48" s="16"/>
      <c r="H48" s="16">
        <v>15000</v>
      </c>
      <c r="I48" s="16">
        <v>5000</v>
      </c>
      <c r="J48" s="16">
        <v>1692</v>
      </c>
      <c r="K48" s="16"/>
      <c r="L48" s="16"/>
      <c r="M48" s="16"/>
      <c r="N48" s="104">
        <f t="shared" si="3"/>
        <v>0</v>
      </c>
      <c r="O48" s="12">
        <f t="shared" si="1"/>
        <v>21692</v>
      </c>
    </row>
    <row r="49" spans="1:15" ht="18.75" customHeight="1">
      <c r="A49" s="13" t="s">
        <v>55</v>
      </c>
      <c r="B49" s="174">
        <v>5000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4">
        <f t="shared" si="3"/>
        <v>5000</v>
      </c>
      <c r="O49" s="12">
        <f t="shared" si="1"/>
        <v>5000</v>
      </c>
    </row>
    <row r="50" spans="1:15" ht="21" customHeight="1" thickBot="1">
      <c r="A50" s="18" t="s">
        <v>95</v>
      </c>
      <c r="B50" s="175">
        <v>5900</v>
      </c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04">
        <f t="shared" si="3"/>
        <v>5900</v>
      </c>
      <c r="O50" s="12">
        <f t="shared" si="1"/>
        <v>5900</v>
      </c>
    </row>
    <row r="51" spans="1:15" ht="18.75" customHeight="1" thickBot="1">
      <c r="A51" s="28" t="s">
        <v>96</v>
      </c>
      <c r="B51" s="29">
        <f>SUM(B41:B50)</f>
        <v>286917</v>
      </c>
      <c r="C51" s="24">
        <f aca="true" t="shared" si="4" ref="C51:N51">SUM(C41:C50)</f>
        <v>21195</v>
      </c>
      <c r="D51" s="25">
        <f t="shared" si="4"/>
        <v>21195</v>
      </c>
      <c r="E51" s="25">
        <f t="shared" si="4"/>
        <v>21195</v>
      </c>
      <c r="F51" s="25">
        <f t="shared" si="4"/>
        <v>21195</v>
      </c>
      <c r="G51" s="25">
        <f t="shared" si="4"/>
        <v>21195</v>
      </c>
      <c r="H51" s="25">
        <f t="shared" si="4"/>
        <v>36195</v>
      </c>
      <c r="I51" s="25">
        <f t="shared" si="4"/>
        <v>26195</v>
      </c>
      <c r="J51" s="25">
        <f t="shared" si="4"/>
        <v>22887</v>
      </c>
      <c r="K51" s="25">
        <f t="shared" si="4"/>
        <v>21195</v>
      </c>
      <c r="L51" s="25">
        <f t="shared" si="4"/>
        <v>21195</v>
      </c>
      <c r="M51" s="25">
        <f t="shared" si="4"/>
        <v>21195</v>
      </c>
      <c r="N51" s="23">
        <f t="shared" si="4"/>
        <v>32080</v>
      </c>
      <c r="O51" s="12">
        <f t="shared" si="1"/>
        <v>286917</v>
      </c>
    </row>
    <row r="58" ht="12.75">
      <c r="A58" s="30"/>
    </row>
    <row r="61" ht="12.75">
      <c r="A61" s="31"/>
    </row>
  </sheetData>
  <mergeCells count="12">
    <mergeCell ref="A31:C31"/>
    <mergeCell ref="A36:N36"/>
    <mergeCell ref="A37:N37"/>
    <mergeCell ref="A1:C1"/>
    <mergeCell ref="A39:A40"/>
    <mergeCell ref="B39:B40"/>
    <mergeCell ref="C39:N39"/>
    <mergeCell ref="A5:N5"/>
    <mergeCell ref="A6:N6"/>
    <mergeCell ref="A8:A9"/>
    <mergeCell ref="B8:B9"/>
    <mergeCell ref="C8:N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6.25390625" style="52" customWidth="1"/>
    <col min="2" max="2" width="27.625" style="53" customWidth="1"/>
    <col min="3" max="3" width="20.125" style="32" customWidth="1"/>
    <col min="4" max="4" width="12.125" style="54" customWidth="1"/>
    <col min="5" max="8" width="9.125" style="54" customWidth="1"/>
    <col min="9" max="9" width="11.375" style="54" customWidth="1"/>
    <col min="10" max="16384" width="9.125" style="54" customWidth="1"/>
  </cols>
  <sheetData>
    <row r="1" spans="1:10" ht="14.25" customHeight="1">
      <c r="A1" s="583" t="s">
        <v>491</v>
      </c>
      <c r="B1" s="583"/>
      <c r="C1" s="591"/>
      <c r="D1" s="592"/>
      <c r="I1" s="593"/>
      <c r="J1" s="593"/>
    </row>
    <row r="3" spans="1:9" s="56" customFormat="1" ht="36" customHeight="1">
      <c r="A3" s="594" t="s">
        <v>106</v>
      </c>
      <c r="B3" s="594"/>
      <c r="C3" s="594"/>
      <c r="D3" s="594"/>
      <c r="E3" s="594"/>
      <c r="F3" s="594"/>
      <c r="G3" s="594"/>
      <c r="H3" s="594"/>
      <c r="I3" s="55"/>
    </row>
    <row r="4" spans="1:8" ht="12.75">
      <c r="A4" s="594"/>
      <c r="B4" s="594"/>
      <c r="C4" s="594"/>
      <c r="D4" s="594"/>
      <c r="E4" s="594"/>
      <c r="F4" s="594"/>
      <c r="G4" s="594"/>
      <c r="H4" s="594"/>
    </row>
    <row r="6" ht="12.75">
      <c r="I6" s="54" t="s">
        <v>99</v>
      </c>
    </row>
    <row r="7" spans="1:9" s="4" customFormat="1" ht="19.5" customHeight="1">
      <c r="A7" s="595" t="s">
        <v>100</v>
      </c>
      <c r="B7" s="596" t="s">
        <v>107</v>
      </c>
      <c r="C7" s="596" t="s">
        <v>108</v>
      </c>
      <c r="D7" s="596" t="s">
        <v>406</v>
      </c>
      <c r="E7" s="597" t="s">
        <v>109</v>
      </c>
      <c r="F7" s="597"/>
      <c r="G7" s="597"/>
      <c r="H7" s="597"/>
      <c r="I7" s="598" t="s">
        <v>110</v>
      </c>
    </row>
    <row r="8" spans="1:9" s="59" customFormat="1" ht="25.5">
      <c r="A8" s="595"/>
      <c r="B8" s="596"/>
      <c r="C8" s="596"/>
      <c r="D8" s="596"/>
      <c r="E8" s="57">
        <v>2013</v>
      </c>
      <c r="F8" s="57">
        <v>2014</v>
      </c>
      <c r="G8" s="57">
        <v>2015</v>
      </c>
      <c r="H8" s="58" t="s">
        <v>407</v>
      </c>
      <c r="I8" s="598"/>
    </row>
    <row r="9" spans="1:9" s="65" customFormat="1" ht="18" customHeight="1">
      <c r="A9" s="60" t="s">
        <v>5</v>
      </c>
      <c r="B9" s="61">
        <v>2</v>
      </c>
      <c r="C9" s="62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4" t="s">
        <v>111</v>
      </c>
    </row>
    <row r="10" spans="1:9" ht="28.5" customHeight="1">
      <c r="A10" s="48" t="s">
        <v>5</v>
      </c>
      <c r="B10" s="66" t="s">
        <v>112</v>
      </c>
      <c r="C10" s="67"/>
      <c r="D10" s="68"/>
      <c r="E10" s="68"/>
      <c r="F10" s="68"/>
      <c r="G10" s="68"/>
      <c r="H10" s="68"/>
      <c r="I10" s="69"/>
    </row>
    <row r="11" spans="1:9" ht="28.5" customHeight="1">
      <c r="A11" s="48" t="s">
        <v>11</v>
      </c>
      <c r="B11" s="70" t="s">
        <v>113</v>
      </c>
      <c r="C11" s="71"/>
      <c r="D11" s="68"/>
      <c r="E11" s="68"/>
      <c r="F11" s="68"/>
      <c r="G11" s="68"/>
      <c r="H11" s="68"/>
      <c r="I11" s="69">
        <f>D11+E11+F11+G11+H11</f>
        <v>0</v>
      </c>
    </row>
    <row r="12" spans="1:9" ht="36" customHeight="1">
      <c r="A12" s="48" t="s">
        <v>39</v>
      </c>
      <c r="B12" s="66" t="s">
        <v>114</v>
      </c>
      <c r="C12" s="67"/>
      <c r="D12" s="68"/>
      <c r="E12" s="68"/>
      <c r="F12" s="68"/>
      <c r="G12" s="68"/>
      <c r="H12" s="68"/>
      <c r="I12" s="69"/>
    </row>
    <row r="13" spans="1:9" ht="28.5" customHeight="1">
      <c r="A13" s="48" t="s">
        <v>40</v>
      </c>
      <c r="B13" s="70" t="s">
        <v>115</v>
      </c>
      <c r="C13" s="71"/>
      <c r="D13" s="68">
        <v>0</v>
      </c>
      <c r="E13" s="68"/>
      <c r="F13" s="68"/>
      <c r="G13" s="68"/>
      <c r="H13" s="68"/>
      <c r="I13" s="69">
        <f>E13+F13+G13+H13</f>
        <v>0</v>
      </c>
    </row>
    <row r="14" spans="1:9" ht="28.5" customHeight="1">
      <c r="A14" s="48" t="s">
        <v>41</v>
      </c>
      <c r="B14" s="66"/>
      <c r="C14" s="67"/>
      <c r="D14" s="68"/>
      <c r="E14" s="68"/>
      <c r="F14" s="68"/>
      <c r="G14" s="68"/>
      <c r="H14" s="68"/>
      <c r="I14" s="69"/>
    </row>
    <row r="15" spans="1:9" ht="28.5" customHeight="1">
      <c r="A15" s="48" t="s">
        <v>42</v>
      </c>
      <c r="B15" s="66" t="s">
        <v>116</v>
      </c>
      <c r="C15" s="67"/>
      <c r="D15" s="68"/>
      <c r="E15" s="68"/>
      <c r="F15" s="68"/>
      <c r="G15" s="68"/>
      <c r="H15" s="68"/>
      <c r="I15" s="69"/>
    </row>
    <row r="16" spans="1:9" ht="28.5" customHeight="1">
      <c r="A16" s="48" t="s">
        <v>43</v>
      </c>
      <c r="B16" s="70"/>
      <c r="C16" s="71"/>
      <c r="D16" s="68"/>
      <c r="E16" s="68"/>
      <c r="F16" s="68"/>
      <c r="G16" s="68"/>
      <c r="H16" s="68"/>
      <c r="I16" s="69"/>
    </row>
    <row r="17" spans="1:9" ht="28.5" customHeight="1">
      <c r="A17" s="48" t="s">
        <v>44</v>
      </c>
      <c r="B17" s="66" t="s">
        <v>117</v>
      </c>
      <c r="C17" s="67"/>
      <c r="D17" s="68"/>
      <c r="E17" s="68"/>
      <c r="F17" s="68"/>
      <c r="G17" s="68"/>
      <c r="H17" s="68"/>
      <c r="I17" s="69"/>
    </row>
    <row r="18" spans="1:9" ht="28.5" customHeight="1">
      <c r="A18" s="48" t="s">
        <v>45</v>
      </c>
      <c r="B18" s="70"/>
      <c r="C18" s="71"/>
      <c r="D18" s="68"/>
      <c r="E18" s="68"/>
      <c r="F18" s="68"/>
      <c r="G18" s="68"/>
      <c r="H18" s="68"/>
      <c r="I18" s="69"/>
    </row>
    <row r="19" spans="1:9" ht="28.5" customHeight="1">
      <c r="A19" s="48" t="s">
        <v>47</v>
      </c>
      <c r="B19" s="66" t="s">
        <v>118</v>
      </c>
      <c r="C19" s="67"/>
      <c r="D19" s="68"/>
      <c r="E19" s="68">
        <f>E11</f>
        <v>0</v>
      </c>
      <c r="F19" s="68"/>
      <c r="G19" s="68"/>
      <c r="H19" s="68"/>
      <c r="I19" s="68">
        <f>I11</f>
        <v>0</v>
      </c>
    </row>
  </sheetData>
  <mergeCells count="9">
    <mergeCell ref="A1:D1"/>
    <mergeCell ref="I1:J1"/>
    <mergeCell ref="A3:H4"/>
    <mergeCell ref="A7:A8"/>
    <mergeCell ref="B7:B8"/>
    <mergeCell ref="C7:C8"/>
    <mergeCell ref="D7:D8"/>
    <mergeCell ref="E7:H7"/>
    <mergeCell ref="I7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"/>
    </sheetView>
  </sheetViews>
  <sheetFormatPr defaultColWidth="9.00390625" defaultRowHeight="12.75"/>
  <cols>
    <col min="1" max="1" width="6.875" style="32" customWidth="1"/>
    <col min="2" max="2" width="56.125" style="0" customWidth="1"/>
    <col min="3" max="3" width="20.00390625" style="0" customWidth="1"/>
    <col min="4" max="4" width="20.375" style="0" customWidth="1"/>
  </cols>
  <sheetData>
    <row r="1" spans="1:5" ht="14.25" customHeight="1">
      <c r="A1" s="551" t="s">
        <v>492</v>
      </c>
      <c r="B1" s="551"/>
      <c r="C1" s="523"/>
      <c r="D1" s="34"/>
      <c r="E1" s="35"/>
    </row>
    <row r="4" spans="1:4" ht="19.5" customHeight="1">
      <c r="A4" s="599" t="s">
        <v>97</v>
      </c>
      <c r="B4" s="599"/>
      <c r="C4" s="599"/>
      <c r="D4" s="599"/>
    </row>
    <row r="5" spans="1:4" ht="17.25" customHeight="1">
      <c r="A5" s="599" t="s">
        <v>98</v>
      </c>
      <c r="B5" s="599"/>
      <c r="C5" s="599"/>
      <c r="D5" s="599"/>
    </row>
    <row r="6" spans="1:4" ht="15" customHeight="1">
      <c r="A6" s="600" t="s">
        <v>424</v>
      </c>
      <c r="B6" s="600"/>
      <c r="C6" s="600"/>
      <c r="D6" s="600"/>
    </row>
    <row r="8" ht="13.5" thickBot="1">
      <c r="D8" s="34" t="s">
        <v>99</v>
      </c>
    </row>
    <row r="9" spans="1:4" s="39" customFormat="1" ht="24.75" customHeight="1">
      <c r="A9" s="36" t="s">
        <v>100</v>
      </c>
      <c r="B9" s="37" t="s">
        <v>2</v>
      </c>
      <c r="C9" s="37" t="s">
        <v>101</v>
      </c>
      <c r="D9" s="38" t="s">
        <v>102</v>
      </c>
    </row>
    <row r="10" spans="1:4" s="30" customFormat="1" ht="12.75">
      <c r="A10" s="40">
        <v>1</v>
      </c>
      <c r="B10" s="41">
        <v>2</v>
      </c>
      <c r="C10" s="41">
        <v>3</v>
      </c>
      <c r="D10" s="42">
        <v>4</v>
      </c>
    </row>
    <row r="11" spans="1:4" ht="30" customHeight="1">
      <c r="A11" s="40" t="s">
        <v>5</v>
      </c>
      <c r="B11" s="383" t="s">
        <v>409</v>
      </c>
      <c r="C11" s="16"/>
      <c r="D11" s="17"/>
    </row>
    <row r="12" spans="1:4" ht="27.75" customHeight="1">
      <c r="A12" s="40" t="s">
        <v>11</v>
      </c>
      <c r="B12" s="383" t="s">
        <v>410</v>
      </c>
      <c r="C12" s="43"/>
      <c r="D12" s="44"/>
    </row>
    <row r="13" spans="1:4" ht="30.75" customHeight="1">
      <c r="A13" s="40" t="s">
        <v>39</v>
      </c>
      <c r="B13" s="383" t="s">
        <v>411</v>
      </c>
      <c r="C13" s="43"/>
      <c r="D13" s="44"/>
    </row>
    <row r="14" spans="1:4" ht="29.25" customHeight="1">
      <c r="A14" s="40" t="s">
        <v>40</v>
      </c>
      <c r="B14" s="383" t="s">
        <v>408</v>
      </c>
      <c r="C14" s="43"/>
      <c r="D14" s="44"/>
    </row>
    <row r="15" spans="1:4" ht="20.25" customHeight="1">
      <c r="A15" s="40" t="s">
        <v>41</v>
      </c>
      <c r="B15" s="382" t="s">
        <v>412</v>
      </c>
      <c r="C15" s="43"/>
      <c r="D15" s="44"/>
    </row>
    <row r="16" spans="1:4" ht="20.25" customHeight="1">
      <c r="A16" s="40" t="s">
        <v>42</v>
      </c>
      <c r="B16" s="43"/>
      <c r="C16" s="43"/>
      <c r="D16" s="44"/>
    </row>
    <row r="17" spans="1:4" ht="20.25" customHeight="1">
      <c r="A17" s="40" t="s">
        <v>43</v>
      </c>
      <c r="B17" s="43"/>
      <c r="C17" s="43"/>
      <c r="D17" s="44"/>
    </row>
    <row r="18" spans="1:4" ht="20.25" customHeight="1">
      <c r="A18" s="40" t="s">
        <v>44</v>
      </c>
      <c r="B18" s="43"/>
      <c r="C18" s="43"/>
      <c r="D18" s="44"/>
    </row>
    <row r="19" spans="1:4" ht="20.25" customHeight="1">
      <c r="A19" s="40" t="s">
        <v>45</v>
      </c>
      <c r="B19" s="43"/>
      <c r="C19" s="43"/>
      <c r="D19" s="44"/>
    </row>
    <row r="20" spans="1:4" ht="20.25" customHeight="1">
      <c r="A20" s="40" t="s">
        <v>47</v>
      </c>
      <c r="B20" s="45"/>
      <c r="C20" s="43"/>
      <c r="D20" s="44"/>
    </row>
    <row r="21" spans="1:4" ht="20.25" customHeight="1">
      <c r="A21" s="40" t="s">
        <v>48</v>
      </c>
      <c r="B21" s="43"/>
      <c r="C21" s="43"/>
      <c r="D21" s="44"/>
    </row>
    <row r="22" spans="1:4" ht="20.25" customHeight="1">
      <c r="A22" s="40" t="s">
        <v>49</v>
      </c>
      <c r="B22" s="43"/>
      <c r="C22" s="43"/>
      <c r="D22" s="44"/>
    </row>
    <row r="23" spans="1:4" ht="20.25" customHeight="1">
      <c r="A23" s="40" t="s">
        <v>50</v>
      </c>
      <c r="B23" s="43"/>
      <c r="C23" s="43"/>
      <c r="D23" s="44"/>
    </row>
    <row r="24" spans="1:4" ht="20.25" customHeight="1">
      <c r="A24" s="40" t="s">
        <v>52</v>
      </c>
      <c r="B24" s="43"/>
      <c r="C24" s="43"/>
      <c r="D24" s="44"/>
    </row>
    <row r="25" spans="1:4" ht="20.25" customHeight="1">
      <c r="A25" s="40" t="s">
        <v>53</v>
      </c>
      <c r="B25" s="43"/>
      <c r="C25" s="43"/>
      <c r="D25" s="44"/>
    </row>
    <row r="26" spans="1:4" ht="20.25" customHeight="1">
      <c r="A26" s="40" t="s">
        <v>54</v>
      </c>
      <c r="B26" s="43"/>
      <c r="C26" s="43"/>
      <c r="D26" s="44"/>
    </row>
    <row r="27" spans="1:4" ht="20.25" customHeight="1">
      <c r="A27" s="40" t="s">
        <v>56</v>
      </c>
      <c r="B27" s="43"/>
      <c r="C27" s="43"/>
      <c r="D27" s="44"/>
    </row>
    <row r="28" spans="1:4" ht="20.25" customHeight="1">
      <c r="A28" s="40" t="s">
        <v>57</v>
      </c>
      <c r="B28" s="43"/>
      <c r="C28" s="43"/>
      <c r="D28" s="44"/>
    </row>
    <row r="29" spans="1:4" ht="20.25" customHeight="1">
      <c r="A29" s="40" t="s">
        <v>58</v>
      </c>
      <c r="B29" s="43"/>
      <c r="C29" s="43"/>
      <c r="D29" s="44"/>
    </row>
    <row r="30" spans="1:4" ht="20.25" customHeight="1">
      <c r="A30" s="40" t="s">
        <v>59</v>
      </c>
      <c r="B30" s="43"/>
      <c r="C30" s="43"/>
      <c r="D30" s="44"/>
    </row>
    <row r="31" spans="1:4" ht="20.25" customHeight="1">
      <c r="A31" s="40" t="s">
        <v>60</v>
      </c>
      <c r="B31" s="43"/>
      <c r="C31" s="43"/>
      <c r="D31" s="44"/>
    </row>
    <row r="32" spans="1:4" ht="20.25" customHeight="1">
      <c r="A32" s="40" t="s">
        <v>61</v>
      </c>
      <c r="B32" s="43"/>
      <c r="C32" s="43"/>
      <c r="D32" s="44"/>
    </row>
    <row r="33" spans="1:4" ht="20.25" customHeight="1">
      <c r="A33" s="40" t="s">
        <v>62</v>
      </c>
      <c r="B33" s="43"/>
      <c r="C33" s="43"/>
      <c r="D33" s="44"/>
    </row>
    <row r="34" spans="1:4" ht="20.25" customHeight="1">
      <c r="A34" s="40" t="s">
        <v>103</v>
      </c>
      <c r="B34" s="43"/>
      <c r="C34" s="43"/>
      <c r="D34" s="44"/>
    </row>
    <row r="35" spans="1:4" ht="20.25" customHeight="1" thickBot="1">
      <c r="A35" s="40" t="s">
        <v>104</v>
      </c>
      <c r="B35" s="46"/>
      <c r="C35" s="46"/>
      <c r="D35" s="47"/>
    </row>
    <row r="36" spans="1:4" s="4" customFormat="1" ht="20.25" customHeight="1" thickBot="1">
      <c r="A36" s="384"/>
      <c r="B36" s="49" t="s">
        <v>105</v>
      </c>
      <c r="C36" s="50">
        <f>SUM(C11:C35)</f>
        <v>0</v>
      </c>
      <c r="D36" s="51">
        <f>SUM(D11:D35)</f>
        <v>0</v>
      </c>
    </row>
  </sheetData>
  <mergeCells count="4">
    <mergeCell ref="A4:D4"/>
    <mergeCell ref="A5:D5"/>
    <mergeCell ref="A6:D6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U15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9.125" style="2" customWidth="1"/>
    <col min="2" max="2" width="13.25390625" style="2" customWidth="1"/>
    <col min="3" max="3" width="53.00390625" style="33" customWidth="1"/>
    <col min="4" max="4" width="11.625" style="2" customWidth="1"/>
    <col min="5" max="5" width="10.375" style="2" customWidth="1"/>
    <col min="6" max="6" width="8.125" style="2" customWidth="1"/>
    <col min="7" max="12" width="9.125" style="2" customWidth="1"/>
    <col min="13" max="13" width="12.25390625" style="2" customWidth="1"/>
    <col min="14" max="15" width="9.125" style="2" customWidth="1"/>
    <col min="16" max="16" width="0" style="2" hidden="1" customWidth="1"/>
    <col min="17" max="16384" width="9.125" style="2" customWidth="1"/>
  </cols>
  <sheetData>
    <row r="1" spans="2:255" ht="15">
      <c r="B1" s="551"/>
      <c r="C1" s="551"/>
      <c r="D1"/>
      <c r="E1"/>
      <c r="F1" s="1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583" t="s">
        <v>487</v>
      </c>
      <c r="C2" s="583"/>
    </row>
    <row r="4" spans="2:13" ht="30" customHeight="1">
      <c r="B4" s="582" t="s">
        <v>413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</row>
    <row r="5" spans="2:13" ht="15.75"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</row>
    <row r="6" spans="2:13" s="56" customFormat="1" ht="23.25" customHeight="1" thickBot="1"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</row>
    <row r="7" spans="2:13" ht="32.25" customHeight="1" thickBot="1">
      <c r="B7" s="605" t="s">
        <v>119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</row>
    <row r="8" spans="2:13" s="3" customFormat="1" ht="32.25" customHeight="1" thickBot="1">
      <c r="B8" s="602" t="s">
        <v>120</v>
      </c>
      <c r="C8" s="602"/>
      <c r="D8" s="603" t="s">
        <v>121</v>
      </c>
      <c r="E8" s="603"/>
      <c r="F8" s="603"/>
      <c r="G8" s="603" t="s">
        <v>122</v>
      </c>
      <c r="H8" s="603"/>
      <c r="I8" s="603"/>
      <c r="J8" s="603" t="s">
        <v>110</v>
      </c>
      <c r="K8" s="603"/>
      <c r="L8" s="603"/>
      <c r="M8" s="606" t="s">
        <v>123</v>
      </c>
    </row>
    <row r="9" spans="2:13" s="55" customFormat="1" ht="32.25" customHeight="1" thickBot="1">
      <c r="B9" s="72" t="s">
        <v>124</v>
      </c>
      <c r="C9" s="73" t="s">
        <v>125</v>
      </c>
      <c r="D9" s="74" t="s">
        <v>126</v>
      </c>
      <c r="E9" s="75" t="s">
        <v>127</v>
      </c>
      <c r="F9" s="76" t="s">
        <v>128</v>
      </c>
      <c r="G9" s="74" t="s">
        <v>126</v>
      </c>
      <c r="H9" s="75" t="s">
        <v>127</v>
      </c>
      <c r="I9" s="76" t="s">
        <v>128</v>
      </c>
      <c r="J9" s="74" t="s">
        <v>126</v>
      </c>
      <c r="K9" s="75" t="s">
        <v>127</v>
      </c>
      <c r="L9" s="76" t="s">
        <v>128</v>
      </c>
      <c r="M9" s="606"/>
    </row>
    <row r="10" spans="2:16" s="93" customFormat="1" ht="32.25" customHeight="1">
      <c r="B10" s="87">
        <v>841126</v>
      </c>
      <c r="C10" s="88" t="s">
        <v>414</v>
      </c>
      <c r="D10" s="89">
        <v>9</v>
      </c>
      <c r="E10" s="90"/>
      <c r="F10" s="91">
        <v>1</v>
      </c>
      <c r="G10" s="89"/>
      <c r="H10" s="90"/>
      <c r="I10" s="91">
        <v>1</v>
      </c>
      <c r="J10" s="89">
        <f>D10+G10</f>
        <v>9</v>
      </c>
      <c r="K10" s="90">
        <f>E10+H10</f>
        <v>0</v>
      </c>
      <c r="L10" s="91">
        <f>F10+I10</f>
        <v>2</v>
      </c>
      <c r="M10" s="92">
        <f>J10+K10+L10</f>
        <v>11</v>
      </c>
      <c r="P10" s="176" t="s">
        <v>148</v>
      </c>
    </row>
    <row r="11" spans="2:13" s="95" customFormat="1" ht="32.25" customHeight="1" thickBot="1">
      <c r="B11" s="601" t="s">
        <v>75</v>
      </c>
      <c r="C11" s="601"/>
      <c r="D11" s="96">
        <f aca="true" t="shared" si="0" ref="D11:M11">SUM(D10:D10)</f>
        <v>9</v>
      </c>
      <c r="E11" s="97">
        <f t="shared" si="0"/>
        <v>0</v>
      </c>
      <c r="F11" s="98">
        <f t="shared" si="0"/>
        <v>1</v>
      </c>
      <c r="G11" s="96">
        <f t="shared" si="0"/>
        <v>0</v>
      </c>
      <c r="H11" s="97">
        <f t="shared" si="0"/>
        <v>0</v>
      </c>
      <c r="I11" s="97">
        <f t="shared" si="0"/>
        <v>1</v>
      </c>
      <c r="J11" s="96">
        <f t="shared" si="0"/>
        <v>9</v>
      </c>
      <c r="K11" s="97">
        <f t="shared" si="0"/>
        <v>0</v>
      </c>
      <c r="L11" s="98">
        <f t="shared" si="0"/>
        <v>2</v>
      </c>
      <c r="M11" s="99">
        <f t="shared" si="0"/>
        <v>11</v>
      </c>
    </row>
    <row r="12" spans="4:13" ht="15"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3:4" ht="21" customHeight="1">
      <c r="C13" s="101"/>
      <c r="D13" s="102"/>
    </row>
    <row r="14" ht="15">
      <c r="C14" s="186"/>
    </row>
    <row r="15" spans="3:4" ht="21" customHeight="1">
      <c r="C15" s="101"/>
      <c r="D15" s="102"/>
    </row>
  </sheetData>
  <mergeCells count="12">
    <mergeCell ref="B6:M6"/>
    <mergeCell ref="B7:M7"/>
    <mergeCell ref="B1:C1"/>
    <mergeCell ref="M8:M9"/>
    <mergeCell ref="J8:L8"/>
    <mergeCell ref="B4:M4"/>
    <mergeCell ref="B5:M5"/>
    <mergeCell ref="B2:C2"/>
    <mergeCell ref="B11:C11"/>
    <mergeCell ref="B8:C8"/>
    <mergeCell ref="D8:F8"/>
    <mergeCell ref="G8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U25"/>
  <sheetViews>
    <sheetView zoomScale="75" zoomScaleNormal="75" workbookViewId="0" topLeftCell="B1">
      <selection activeCell="H3" sqref="H2:H3"/>
    </sheetView>
  </sheetViews>
  <sheetFormatPr defaultColWidth="9.00390625" defaultRowHeight="12.75"/>
  <cols>
    <col min="1" max="1" width="9.125" style="2" customWidth="1"/>
    <col min="2" max="2" width="13.25390625" style="2" customWidth="1"/>
    <col min="3" max="3" width="61.375" style="33" customWidth="1"/>
    <col min="4" max="4" width="11.625" style="2" customWidth="1"/>
    <col min="5" max="5" width="10.375" style="2" customWidth="1"/>
    <col min="6" max="6" width="8.125" style="2" customWidth="1"/>
    <col min="7" max="12" width="9.125" style="2" customWidth="1"/>
    <col min="13" max="13" width="12.25390625" style="2" customWidth="1"/>
    <col min="14" max="15" width="9.125" style="2" customWidth="1"/>
    <col min="16" max="16" width="0" style="2" hidden="1" customWidth="1"/>
    <col min="17" max="16384" width="9.125" style="2" customWidth="1"/>
  </cols>
  <sheetData>
    <row r="1" spans="2:255" ht="15">
      <c r="B1" s="551"/>
      <c r="C1" s="551"/>
      <c r="D1"/>
      <c r="E1"/>
      <c r="F1" s="1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583" t="s">
        <v>485</v>
      </c>
      <c r="C2" s="583"/>
    </row>
    <row r="4" spans="2:13" ht="30" customHeight="1">
      <c r="B4" s="582" t="s">
        <v>417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</row>
    <row r="5" spans="2:13" ht="15.75"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</row>
    <row r="6" spans="2:13" s="56" customFormat="1" ht="23.25" customHeight="1" thickBot="1"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</row>
    <row r="7" spans="2:13" ht="32.25" customHeight="1" thickBot="1">
      <c r="B7" s="605" t="s">
        <v>119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</row>
    <row r="8" spans="2:13" s="3" customFormat="1" ht="32.25" customHeight="1" thickBot="1">
      <c r="B8" s="602" t="s">
        <v>120</v>
      </c>
      <c r="C8" s="602"/>
      <c r="D8" s="603" t="s">
        <v>121</v>
      </c>
      <c r="E8" s="603"/>
      <c r="F8" s="603"/>
      <c r="G8" s="603" t="s">
        <v>122</v>
      </c>
      <c r="H8" s="603"/>
      <c r="I8" s="603"/>
      <c r="J8" s="603" t="s">
        <v>110</v>
      </c>
      <c r="K8" s="603"/>
      <c r="L8" s="603"/>
      <c r="M8" s="606" t="s">
        <v>123</v>
      </c>
    </row>
    <row r="9" spans="2:13" s="55" customFormat="1" ht="32.25" customHeight="1" thickBot="1">
      <c r="B9" s="72" t="s">
        <v>124</v>
      </c>
      <c r="C9" s="73" t="s">
        <v>125</v>
      </c>
      <c r="D9" s="74" t="s">
        <v>126</v>
      </c>
      <c r="E9" s="75" t="s">
        <v>127</v>
      </c>
      <c r="F9" s="76" t="s">
        <v>128</v>
      </c>
      <c r="G9" s="74" t="s">
        <v>126</v>
      </c>
      <c r="H9" s="75" t="s">
        <v>127</v>
      </c>
      <c r="I9" s="76" t="s">
        <v>128</v>
      </c>
      <c r="J9" s="74" t="s">
        <v>126</v>
      </c>
      <c r="K9" s="75" t="s">
        <v>127</v>
      </c>
      <c r="L9" s="76" t="s">
        <v>128</v>
      </c>
      <c r="M9" s="606"/>
    </row>
    <row r="10" spans="2:13" s="86" customFormat="1" ht="32.25" customHeight="1">
      <c r="B10" s="77">
        <v>562917</v>
      </c>
      <c r="C10" s="178" t="s">
        <v>129</v>
      </c>
      <c r="D10" s="78"/>
      <c r="E10" s="79">
        <v>7</v>
      </c>
      <c r="F10" s="80"/>
      <c r="G10" s="78"/>
      <c r="H10" s="81"/>
      <c r="I10" s="80"/>
      <c r="J10" s="82">
        <f>D10++G10</f>
        <v>0</v>
      </c>
      <c r="K10" s="83">
        <f>E10++H10</f>
        <v>7</v>
      </c>
      <c r="L10" s="84">
        <f>F10++I10</f>
        <v>0</v>
      </c>
      <c r="M10" s="85">
        <v>7</v>
      </c>
    </row>
    <row r="11" spans="2:13" s="93" customFormat="1" ht="32.25" customHeight="1">
      <c r="B11" s="87">
        <v>841403</v>
      </c>
      <c r="C11" s="342" t="s">
        <v>130</v>
      </c>
      <c r="D11" s="89"/>
      <c r="E11" s="90">
        <v>3</v>
      </c>
      <c r="F11" s="91"/>
      <c r="G11" s="89"/>
      <c r="H11" s="90"/>
      <c r="I11" s="91"/>
      <c r="J11" s="89">
        <f aca="true" t="shared" si="0" ref="J11:L19">D11+G11</f>
        <v>0</v>
      </c>
      <c r="K11" s="90">
        <f t="shared" si="0"/>
        <v>3</v>
      </c>
      <c r="L11" s="91">
        <f t="shared" si="0"/>
        <v>0</v>
      </c>
      <c r="M11" s="92">
        <f aca="true" t="shared" si="1" ref="M11:M19">J11+K11+L11</f>
        <v>3</v>
      </c>
    </row>
    <row r="12" spans="2:13" s="93" customFormat="1" ht="32.25" customHeight="1">
      <c r="B12" s="87">
        <v>842421</v>
      </c>
      <c r="C12" s="343" t="s">
        <v>276</v>
      </c>
      <c r="D12" s="89"/>
      <c r="E12" s="90">
        <v>1</v>
      </c>
      <c r="F12" s="91"/>
      <c r="G12" s="89"/>
      <c r="H12" s="90"/>
      <c r="I12" s="91"/>
      <c r="J12" s="89">
        <f t="shared" si="0"/>
        <v>0</v>
      </c>
      <c r="K12" s="90">
        <f t="shared" si="0"/>
        <v>1</v>
      </c>
      <c r="L12" s="91">
        <f t="shared" si="0"/>
        <v>0</v>
      </c>
      <c r="M12" s="92">
        <f t="shared" si="1"/>
        <v>1</v>
      </c>
    </row>
    <row r="13" spans="2:16" s="93" customFormat="1" ht="32.25" customHeight="1">
      <c r="B13" s="87">
        <v>862101</v>
      </c>
      <c r="C13" s="178" t="s">
        <v>141</v>
      </c>
      <c r="D13" s="89"/>
      <c r="E13" s="90"/>
      <c r="F13" s="91"/>
      <c r="G13" s="89"/>
      <c r="H13" s="90">
        <v>1</v>
      </c>
      <c r="I13" s="91"/>
      <c r="J13" s="89">
        <f t="shared" si="0"/>
        <v>0</v>
      </c>
      <c r="K13" s="90">
        <f t="shared" si="0"/>
        <v>1</v>
      </c>
      <c r="L13" s="91">
        <f t="shared" si="0"/>
        <v>0</v>
      </c>
      <c r="M13" s="92">
        <f t="shared" si="1"/>
        <v>1</v>
      </c>
      <c r="P13" s="176" t="s">
        <v>146</v>
      </c>
    </row>
    <row r="14" spans="2:13" s="95" customFormat="1" ht="32.25" customHeight="1">
      <c r="B14" s="94">
        <v>869044</v>
      </c>
      <c r="C14" s="88" t="s">
        <v>149</v>
      </c>
      <c r="D14" s="89"/>
      <c r="E14" s="90">
        <v>1</v>
      </c>
      <c r="F14" s="91"/>
      <c r="G14" s="89"/>
      <c r="H14" s="90"/>
      <c r="I14" s="91"/>
      <c r="J14" s="89">
        <f t="shared" si="0"/>
        <v>0</v>
      </c>
      <c r="K14" s="90">
        <f t="shared" si="0"/>
        <v>1</v>
      </c>
      <c r="L14" s="91">
        <f t="shared" si="0"/>
        <v>0</v>
      </c>
      <c r="M14" s="92">
        <f t="shared" si="1"/>
        <v>1</v>
      </c>
    </row>
    <row r="15" spans="2:13" s="95" customFormat="1" ht="32.25" customHeight="1">
      <c r="B15" s="87">
        <v>889928</v>
      </c>
      <c r="C15" s="342" t="s">
        <v>142</v>
      </c>
      <c r="D15" s="89"/>
      <c r="E15" s="90">
        <v>1</v>
      </c>
      <c r="F15" s="91"/>
      <c r="G15" s="89"/>
      <c r="H15" s="90"/>
      <c r="I15" s="91"/>
      <c r="J15" s="89">
        <f t="shared" si="0"/>
        <v>0</v>
      </c>
      <c r="K15" s="90">
        <f t="shared" si="0"/>
        <v>1</v>
      </c>
      <c r="L15" s="91">
        <f t="shared" si="0"/>
        <v>0</v>
      </c>
      <c r="M15" s="92">
        <f t="shared" si="1"/>
        <v>1</v>
      </c>
    </row>
    <row r="16" spans="2:13" s="95" customFormat="1" ht="32.25" customHeight="1">
      <c r="B16" s="87">
        <v>890442</v>
      </c>
      <c r="C16" s="344" t="s">
        <v>200</v>
      </c>
      <c r="D16" s="89"/>
      <c r="E16" s="90"/>
      <c r="F16" s="91"/>
      <c r="G16" s="89"/>
      <c r="H16" s="90"/>
      <c r="I16" s="91">
        <v>10</v>
      </c>
      <c r="J16" s="89">
        <f t="shared" si="0"/>
        <v>0</v>
      </c>
      <c r="K16" s="90">
        <f t="shared" si="0"/>
        <v>0</v>
      </c>
      <c r="L16" s="91">
        <f t="shared" si="0"/>
        <v>10</v>
      </c>
      <c r="M16" s="92">
        <f t="shared" si="1"/>
        <v>10</v>
      </c>
    </row>
    <row r="17" spans="2:13" s="95" customFormat="1" ht="32.25" customHeight="1">
      <c r="B17" s="87">
        <v>910123</v>
      </c>
      <c r="C17" s="178" t="s">
        <v>143</v>
      </c>
      <c r="D17" s="89"/>
      <c r="E17" s="90">
        <v>1</v>
      </c>
      <c r="F17" s="91"/>
      <c r="G17" s="89"/>
      <c r="H17" s="90"/>
      <c r="I17" s="91"/>
      <c r="J17" s="89">
        <f t="shared" si="0"/>
        <v>0</v>
      </c>
      <c r="K17" s="90">
        <f t="shared" si="0"/>
        <v>1</v>
      </c>
      <c r="L17" s="91">
        <f t="shared" si="0"/>
        <v>0</v>
      </c>
      <c r="M17" s="92">
        <f t="shared" si="1"/>
        <v>1</v>
      </c>
    </row>
    <row r="18" spans="2:16" s="95" customFormat="1" ht="32.25" customHeight="1">
      <c r="B18" s="87">
        <v>910501</v>
      </c>
      <c r="C18" s="88" t="s">
        <v>144</v>
      </c>
      <c r="D18" s="89"/>
      <c r="E18" s="90">
        <v>1</v>
      </c>
      <c r="F18" s="91"/>
      <c r="G18" s="89"/>
      <c r="H18" s="90">
        <v>1</v>
      </c>
      <c r="I18" s="91"/>
      <c r="J18" s="89">
        <f t="shared" si="0"/>
        <v>0</v>
      </c>
      <c r="K18" s="90">
        <f t="shared" si="0"/>
        <v>2</v>
      </c>
      <c r="L18" s="91">
        <f t="shared" si="0"/>
        <v>0</v>
      </c>
      <c r="M18" s="92">
        <f t="shared" si="1"/>
        <v>2</v>
      </c>
      <c r="P18" s="95" t="s">
        <v>145</v>
      </c>
    </row>
    <row r="19" spans="2:13" s="95" customFormat="1" ht="32.25" customHeight="1">
      <c r="B19" s="87">
        <v>931102</v>
      </c>
      <c r="C19" s="88" t="s">
        <v>150</v>
      </c>
      <c r="D19" s="89"/>
      <c r="E19" s="90">
        <v>1</v>
      </c>
      <c r="F19" s="91"/>
      <c r="G19" s="89"/>
      <c r="H19" s="90"/>
      <c r="I19" s="91"/>
      <c r="J19" s="89">
        <f t="shared" si="0"/>
        <v>0</v>
      </c>
      <c r="K19" s="90">
        <f t="shared" si="0"/>
        <v>1</v>
      </c>
      <c r="L19" s="91">
        <f t="shared" si="0"/>
        <v>0</v>
      </c>
      <c r="M19" s="92">
        <f t="shared" si="1"/>
        <v>1</v>
      </c>
    </row>
    <row r="20" spans="2:16" s="93" customFormat="1" ht="32.25" customHeight="1" hidden="1">
      <c r="B20" s="87">
        <v>960302</v>
      </c>
      <c r="C20" s="88" t="s">
        <v>140</v>
      </c>
      <c r="D20" s="89"/>
      <c r="E20" s="90"/>
      <c r="F20" s="91"/>
      <c r="G20" s="89"/>
      <c r="H20" s="90"/>
      <c r="I20" s="91"/>
      <c r="J20" s="89">
        <f>D20+G20</f>
        <v>0</v>
      </c>
      <c r="K20" s="90">
        <f>E20+H20</f>
        <v>0</v>
      </c>
      <c r="L20" s="91">
        <f>F20+I20</f>
        <v>0</v>
      </c>
      <c r="M20" s="92">
        <f>J20+K20+L20</f>
        <v>0</v>
      </c>
      <c r="P20" s="176" t="s">
        <v>147</v>
      </c>
    </row>
    <row r="21" spans="2:13" s="95" customFormat="1" ht="32.25" customHeight="1" thickBot="1">
      <c r="B21" s="601" t="s">
        <v>75</v>
      </c>
      <c r="C21" s="601"/>
      <c r="D21" s="96">
        <f>SUM(D10:D19)</f>
        <v>0</v>
      </c>
      <c r="E21" s="97">
        <f>SUM(E10:E19)</f>
        <v>16</v>
      </c>
      <c r="F21" s="98">
        <f>SUM(F10:F19)</f>
        <v>0</v>
      </c>
      <c r="G21" s="96">
        <f>SUM(G10:G19)</f>
        <v>0</v>
      </c>
      <c r="H21" s="97">
        <f aca="true" t="shared" si="2" ref="H21:M21">SUM(H10:H20)</f>
        <v>2</v>
      </c>
      <c r="I21" s="97">
        <f t="shared" si="2"/>
        <v>10</v>
      </c>
      <c r="J21" s="96">
        <f t="shared" si="2"/>
        <v>0</v>
      </c>
      <c r="K21" s="97">
        <f t="shared" si="2"/>
        <v>18</v>
      </c>
      <c r="L21" s="98">
        <f t="shared" si="2"/>
        <v>10</v>
      </c>
      <c r="M21" s="99">
        <f t="shared" si="2"/>
        <v>28</v>
      </c>
    </row>
    <row r="22" spans="4:13" ht="15"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3:4" ht="21" customHeight="1">
      <c r="C23" s="101"/>
      <c r="D23" s="102"/>
    </row>
    <row r="24" ht="15">
      <c r="C24" s="186"/>
    </row>
    <row r="25" spans="3:4" ht="21" customHeight="1">
      <c r="C25" s="101"/>
      <c r="D25" s="102"/>
    </row>
  </sheetData>
  <mergeCells count="12">
    <mergeCell ref="B21:C21"/>
    <mergeCell ref="B6:M6"/>
    <mergeCell ref="B7:M7"/>
    <mergeCell ref="B8:C8"/>
    <mergeCell ref="D8:F8"/>
    <mergeCell ref="G8:I8"/>
    <mergeCell ref="J8:L8"/>
    <mergeCell ref="M8:M9"/>
    <mergeCell ref="B1:C1"/>
    <mergeCell ref="B2:C2"/>
    <mergeCell ref="B4:M4"/>
    <mergeCell ref="B5:M5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5"/>
  <sheetViews>
    <sheetView workbookViewId="0" topLeftCell="C1">
      <selection activeCell="X20" sqref="X20"/>
    </sheetView>
  </sheetViews>
  <sheetFormatPr defaultColWidth="9.00390625" defaultRowHeight="19.5" customHeight="1"/>
  <cols>
    <col min="1" max="1" width="9.125" style="128" customWidth="1"/>
    <col min="2" max="2" width="61.125" style="128" customWidth="1"/>
    <col min="3" max="3" width="10.75390625" style="128" customWidth="1"/>
    <col min="4" max="4" width="9.875" style="128" hidden="1" customWidth="1"/>
    <col min="5" max="5" width="11.25390625" style="128" hidden="1" customWidth="1"/>
    <col min="6" max="6" width="9.875" style="128" hidden="1" customWidth="1"/>
    <col min="7" max="7" width="11.25390625" style="128" hidden="1" customWidth="1"/>
    <col min="8" max="8" width="9.875" style="128" hidden="1" customWidth="1"/>
    <col min="9" max="9" width="11.25390625" style="128" hidden="1" customWidth="1"/>
    <col min="10" max="10" width="9.875" style="128" hidden="1" customWidth="1"/>
    <col min="11" max="11" width="11.25390625" style="128" customWidth="1"/>
    <col min="12" max="12" width="9.875" style="128" customWidth="1"/>
    <col min="13" max="13" width="11.25390625" style="128" customWidth="1"/>
    <col min="14" max="14" width="43.25390625" style="128" customWidth="1"/>
    <col min="15" max="15" width="11.75390625" style="128" customWidth="1"/>
    <col min="16" max="16" width="10.625" style="128" hidden="1" customWidth="1"/>
    <col min="17" max="17" width="12.25390625" style="128" hidden="1" customWidth="1"/>
    <col min="18" max="18" width="10.625" style="128" hidden="1" customWidth="1"/>
    <col min="19" max="19" width="12.25390625" style="128" hidden="1" customWidth="1"/>
    <col min="20" max="20" width="10.625" style="128" hidden="1" customWidth="1"/>
    <col min="21" max="21" width="12.25390625" style="128" hidden="1" customWidth="1"/>
    <col min="22" max="22" width="10.625" style="128" hidden="1" customWidth="1"/>
    <col min="23" max="23" width="12.25390625" style="128" customWidth="1"/>
    <col min="24" max="24" width="10.625" style="128" customWidth="1"/>
    <col min="25" max="25" width="12.25390625" style="128" customWidth="1"/>
    <col min="26" max="16384" width="9.125" style="128" customWidth="1"/>
  </cols>
  <sheetData>
    <row r="1" ht="19.5" customHeight="1">
      <c r="B1" s="108"/>
    </row>
    <row r="2" ht="19.5" customHeight="1">
      <c r="B2" s="108" t="s">
        <v>532</v>
      </c>
    </row>
    <row r="3" ht="19.5" customHeight="1">
      <c r="B3" s="108" t="s">
        <v>507</v>
      </c>
    </row>
    <row r="4" ht="19.5" customHeight="1">
      <c r="B4" s="108"/>
    </row>
    <row r="5" spans="2:25" ht="19.5" customHeight="1">
      <c r="B5" s="526" t="s">
        <v>385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3"/>
      <c r="Q5" s="523"/>
      <c r="R5" s="523"/>
      <c r="S5" s="523"/>
      <c r="T5" s="523"/>
      <c r="U5" s="523"/>
      <c r="V5" s="523"/>
      <c r="W5" s="523"/>
      <c r="X5" s="35"/>
      <c r="Y5" s="35"/>
    </row>
    <row r="6" spans="2:15" s="129" customFormat="1" ht="19.5" customHeight="1"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</row>
    <row r="7" spans="2:25" ht="19.5" customHeight="1">
      <c r="B7" s="525" t="s">
        <v>386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3"/>
      <c r="Q7" s="523"/>
      <c r="R7" s="523"/>
      <c r="S7" s="523"/>
      <c r="T7" s="523"/>
      <c r="U7" s="523"/>
      <c r="V7" s="523"/>
      <c r="W7" s="523"/>
      <c r="X7" s="523"/>
      <c r="Y7" s="523"/>
    </row>
    <row r="8" spans="2:25" ht="19.5" customHeight="1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5" s="134" customFormat="1" ht="27.75" customHeight="1" thickBot="1">
      <c r="B9" s="131" t="s">
        <v>63</v>
      </c>
      <c r="C9" s="132" t="s">
        <v>64</v>
      </c>
      <c r="D9" s="500" t="s">
        <v>502</v>
      </c>
      <c r="E9" s="501" t="s">
        <v>503</v>
      </c>
      <c r="F9" s="500" t="s">
        <v>511</v>
      </c>
      <c r="G9" s="501" t="s">
        <v>503</v>
      </c>
      <c r="H9" s="500" t="s">
        <v>516</v>
      </c>
      <c r="I9" s="501" t="s">
        <v>503</v>
      </c>
      <c r="J9" s="500" t="s">
        <v>524</v>
      </c>
      <c r="K9" s="501" t="s">
        <v>503</v>
      </c>
      <c r="L9" s="500" t="s">
        <v>535</v>
      </c>
      <c r="M9" s="501" t="s">
        <v>503</v>
      </c>
      <c r="N9" s="133" t="s">
        <v>65</v>
      </c>
      <c r="O9" s="132" t="s">
        <v>66</v>
      </c>
      <c r="P9" s="500" t="s">
        <v>502</v>
      </c>
      <c r="Q9" s="501" t="s">
        <v>503</v>
      </c>
      <c r="R9" s="500" t="s">
        <v>511</v>
      </c>
      <c r="S9" s="501" t="s">
        <v>503</v>
      </c>
      <c r="T9" s="500" t="s">
        <v>516</v>
      </c>
      <c r="U9" s="501" t="s">
        <v>503</v>
      </c>
      <c r="V9" s="500" t="s">
        <v>524</v>
      </c>
      <c r="W9" s="501" t="s">
        <v>503</v>
      </c>
      <c r="X9" s="500" t="s">
        <v>535</v>
      </c>
      <c r="Y9" s="501" t="s">
        <v>503</v>
      </c>
    </row>
    <row r="10" spans="2:25" ht="19.5" customHeight="1">
      <c r="B10" s="135" t="s">
        <v>274</v>
      </c>
      <c r="C10" s="136">
        <v>38018</v>
      </c>
      <c r="D10" s="136"/>
      <c r="E10" s="136">
        <f>C10+D10</f>
        <v>38018</v>
      </c>
      <c r="F10" s="136"/>
      <c r="G10" s="136">
        <f>E10+F10</f>
        <v>38018</v>
      </c>
      <c r="H10" s="136"/>
      <c r="I10" s="136">
        <f>G10+H10</f>
        <v>38018</v>
      </c>
      <c r="J10" s="136">
        <v>-3728</v>
      </c>
      <c r="K10" s="136">
        <f>I10+J10</f>
        <v>34290</v>
      </c>
      <c r="L10" s="136">
        <v>2330</v>
      </c>
      <c r="M10" s="136">
        <f>K10+L10</f>
        <v>36620</v>
      </c>
      <c r="N10" s="1" t="s">
        <v>81</v>
      </c>
      <c r="O10" s="136">
        <v>77826</v>
      </c>
      <c r="P10" s="136">
        <v>815</v>
      </c>
      <c r="Q10" s="136">
        <f>O10+P10</f>
        <v>78641</v>
      </c>
      <c r="R10" s="136">
        <v>255</v>
      </c>
      <c r="S10" s="136">
        <f>Q10+R10</f>
        <v>78896</v>
      </c>
      <c r="T10" s="136">
        <v>589</v>
      </c>
      <c r="U10" s="136">
        <f>S10+T10</f>
        <v>79485</v>
      </c>
      <c r="V10" s="136">
        <v>5322</v>
      </c>
      <c r="W10" s="136">
        <f>U10+V10</f>
        <v>84807</v>
      </c>
      <c r="X10" s="136">
        <v>-592</v>
      </c>
      <c r="Y10" s="136">
        <f>W10+X10</f>
        <v>84215</v>
      </c>
    </row>
    <row r="11" spans="2:25" ht="19.5" customHeight="1">
      <c r="B11" s="137" t="s">
        <v>192</v>
      </c>
      <c r="C11" s="138">
        <v>81524</v>
      </c>
      <c r="D11" s="138">
        <v>-27674</v>
      </c>
      <c r="E11" s="136">
        <f>C11+D11</f>
        <v>53850</v>
      </c>
      <c r="F11" s="138"/>
      <c r="G11" s="136">
        <f>E11+F11</f>
        <v>53850</v>
      </c>
      <c r="H11" s="138"/>
      <c r="I11" s="136">
        <f>G11+H11</f>
        <v>53850</v>
      </c>
      <c r="J11" s="138">
        <v>16662</v>
      </c>
      <c r="K11" s="136">
        <f>I11+J11</f>
        <v>70512</v>
      </c>
      <c r="L11" s="138"/>
      <c r="M11" s="136">
        <f>K11+L11</f>
        <v>70512</v>
      </c>
      <c r="N11" s="1" t="s">
        <v>320</v>
      </c>
      <c r="O11" s="138">
        <v>21740</v>
      </c>
      <c r="P11" s="138">
        <v>220</v>
      </c>
      <c r="Q11" s="136">
        <f aca="true" t="shared" si="0" ref="Q11:Q16">O11+P11</f>
        <v>21960</v>
      </c>
      <c r="R11" s="138">
        <v>94</v>
      </c>
      <c r="S11" s="136">
        <f aca="true" t="shared" si="1" ref="S11:S16">Q11+R11</f>
        <v>22054</v>
      </c>
      <c r="T11" s="138">
        <v>158</v>
      </c>
      <c r="U11" s="136">
        <f aca="true" t="shared" si="2" ref="U11:U16">S11+T11</f>
        <v>22212</v>
      </c>
      <c r="V11" s="138">
        <v>2044</v>
      </c>
      <c r="W11" s="136">
        <f aca="true" t="shared" si="3" ref="W11:W16">U11+V11</f>
        <v>24256</v>
      </c>
      <c r="X11" s="138">
        <v>-1381</v>
      </c>
      <c r="Y11" s="136">
        <f aca="true" t="shared" si="4" ref="Y11:Y16">W11+X11</f>
        <v>22875</v>
      </c>
    </row>
    <row r="12" spans="2:25" ht="19.5" customHeight="1">
      <c r="B12" s="388" t="s">
        <v>279</v>
      </c>
      <c r="C12" s="138">
        <v>104078</v>
      </c>
      <c r="D12" s="138">
        <v>32128</v>
      </c>
      <c r="E12" s="136">
        <f>C12+D12</f>
        <v>136206</v>
      </c>
      <c r="F12" s="138">
        <v>3934</v>
      </c>
      <c r="G12" s="136">
        <f>E12+F12</f>
        <v>140140</v>
      </c>
      <c r="H12" s="138">
        <v>1029</v>
      </c>
      <c r="I12" s="136">
        <f>G12+H12</f>
        <v>141169</v>
      </c>
      <c r="J12" s="138">
        <v>20978</v>
      </c>
      <c r="K12" s="136">
        <f>I12+J12</f>
        <v>162147</v>
      </c>
      <c r="L12" s="138">
        <v>11515</v>
      </c>
      <c r="M12" s="136">
        <f>K12+L12</f>
        <v>173662</v>
      </c>
      <c r="N12" s="363" t="s">
        <v>82</v>
      </c>
      <c r="O12" s="138">
        <v>123886</v>
      </c>
      <c r="P12" s="138">
        <v>3419</v>
      </c>
      <c r="Q12" s="136">
        <f t="shared" si="0"/>
        <v>127305</v>
      </c>
      <c r="R12" s="138">
        <v>3585</v>
      </c>
      <c r="S12" s="136">
        <f t="shared" si="1"/>
        <v>130890</v>
      </c>
      <c r="T12" s="138">
        <v>4352</v>
      </c>
      <c r="U12" s="136">
        <f t="shared" si="2"/>
        <v>135242</v>
      </c>
      <c r="V12" s="138">
        <v>6023</v>
      </c>
      <c r="W12" s="136">
        <f t="shared" si="3"/>
        <v>141265</v>
      </c>
      <c r="X12" s="138">
        <v>-3936</v>
      </c>
      <c r="Y12" s="136">
        <f t="shared" si="4"/>
        <v>137329</v>
      </c>
    </row>
    <row r="13" spans="2:25" ht="19.5" customHeight="1">
      <c r="B13" s="387" t="s">
        <v>295</v>
      </c>
      <c r="C13" s="140">
        <v>0</v>
      </c>
      <c r="D13" s="140"/>
      <c r="E13" s="136">
        <f>C13+D13</f>
        <v>0</v>
      </c>
      <c r="F13" s="140"/>
      <c r="G13" s="136">
        <f>E13+F13</f>
        <v>0</v>
      </c>
      <c r="H13" s="140"/>
      <c r="I13" s="136">
        <f>G13+H13</f>
        <v>0</v>
      </c>
      <c r="J13" s="140">
        <v>145</v>
      </c>
      <c r="K13" s="136">
        <f>I13+J13</f>
        <v>145</v>
      </c>
      <c r="L13" s="140"/>
      <c r="M13" s="136">
        <f>K13+L13</f>
        <v>145</v>
      </c>
      <c r="N13" s="1" t="s">
        <v>46</v>
      </c>
      <c r="O13" s="138">
        <v>26229</v>
      </c>
      <c r="P13" s="138"/>
      <c r="Q13" s="136">
        <f t="shared" si="0"/>
        <v>26229</v>
      </c>
      <c r="R13" s="138"/>
      <c r="S13" s="136">
        <f t="shared" si="1"/>
        <v>26229</v>
      </c>
      <c r="T13" s="138">
        <v>1044</v>
      </c>
      <c r="U13" s="136">
        <f t="shared" si="2"/>
        <v>27273</v>
      </c>
      <c r="V13" s="138">
        <v>3923</v>
      </c>
      <c r="W13" s="136">
        <f t="shared" si="3"/>
        <v>31196</v>
      </c>
      <c r="X13" s="138"/>
      <c r="Y13" s="136">
        <f t="shared" si="4"/>
        <v>31196</v>
      </c>
    </row>
    <row r="14" spans="2:25" ht="19.5" customHeight="1">
      <c r="B14" s="137" t="s">
        <v>383</v>
      </c>
      <c r="C14" s="138">
        <v>35705</v>
      </c>
      <c r="D14" s="138"/>
      <c r="E14" s="136">
        <f>C14+D14</f>
        <v>35705</v>
      </c>
      <c r="F14" s="138"/>
      <c r="G14" s="136">
        <f>E14+F14</f>
        <v>35705</v>
      </c>
      <c r="H14" s="138">
        <v>1817</v>
      </c>
      <c r="I14" s="136">
        <f>G14+H14</f>
        <v>37522</v>
      </c>
      <c r="J14" s="138">
        <v>12061</v>
      </c>
      <c r="K14" s="136">
        <f>I14+J14</f>
        <v>49583</v>
      </c>
      <c r="L14" s="138"/>
      <c r="M14" s="136">
        <f>K14+L14</f>
        <v>49583</v>
      </c>
      <c r="N14" s="1" t="s">
        <v>322</v>
      </c>
      <c r="O14" s="138">
        <v>4644</v>
      </c>
      <c r="P14" s="138"/>
      <c r="Q14" s="136">
        <f t="shared" si="0"/>
        <v>4644</v>
      </c>
      <c r="R14" s="138"/>
      <c r="S14" s="136">
        <f t="shared" si="1"/>
        <v>4644</v>
      </c>
      <c r="T14" s="138"/>
      <c r="U14" s="136">
        <f t="shared" si="2"/>
        <v>4644</v>
      </c>
      <c r="V14" s="138">
        <v>6124</v>
      </c>
      <c r="W14" s="136">
        <f t="shared" si="3"/>
        <v>10768</v>
      </c>
      <c r="X14" s="138">
        <v>12061</v>
      </c>
      <c r="Y14" s="136">
        <f t="shared" si="4"/>
        <v>22829</v>
      </c>
    </row>
    <row r="15" spans="2:25" ht="19.5" customHeight="1">
      <c r="B15" s="137" t="s">
        <v>384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" t="s">
        <v>55</v>
      </c>
      <c r="O15" s="138"/>
      <c r="P15" s="138"/>
      <c r="Q15" s="136">
        <f t="shared" si="0"/>
        <v>0</v>
      </c>
      <c r="R15" s="138"/>
      <c r="S15" s="136">
        <f t="shared" si="1"/>
        <v>0</v>
      </c>
      <c r="T15" s="138"/>
      <c r="U15" s="136">
        <f t="shared" si="2"/>
        <v>0</v>
      </c>
      <c r="V15" s="138"/>
      <c r="W15" s="136">
        <f t="shared" si="3"/>
        <v>0</v>
      </c>
      <c r="X15" s="138"/>
      <c r="Y15" s="136">
        <f t="shared" si="4"/>
        <v>0</v>
      </c>
    </row>
    <row r="16" spans="2:25" ht="19.5" customHeight="1" thickBot="1">
      <c r="B16" s="221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252" t="s">
        <v>327</v>
      </c>
      <c r="O16" s="138">
        <v>5000</v>
      </c>
      <c r="P16" s="138"/>
      <c r="Q16" s="136">
        <f t="shared" si="0"/>
        <v>5000</v>
      </c>
      <c r="R16" s="138"/>
      <c r="S16" s="136">
        <f t="shared" si="1"/>
        <v>5000</v>
      </c>
      <c r="T16" s="138">
        <v>-3297</v>
      </c>
      <c r="U16" s="136">
        <f t="shared" si="2"/>
        <v>1703</v>
      </c>
      <c r="V16" s="138">
        <v>22682</v>
      </c>
      <c r="W16" s="136">
        <f t="shared" si="3"/>
        <v>24385</v>
      </c>
      <c r="X16" s="138">
        <v>7693</v>
      </c>
      <c r="Y16" s="136">
        <f t="shared" si="4"/>
        <v>32078</v>
      </c>
    </row>
    <row r="17" spans="2:25" ht="19.5" customHeight="1" hidden="1">
      <c r="B17" s="221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7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</row>
    <row r="18" spans="2:25" ht="19.5" customHeight="1" hidden="1">
      <c r="B18" s="221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7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</row>
    <row r="19" spans="2:25" ht="19.5" customHeight="1" hidden="1" thickBot="1"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2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</row>
    <row r="20" spans="2:25" ht="19.5" customHeight="1" thickBot="1">
      <c r="B20" s="144" t="s">
        <v>67</v>
      </c>
      <c r="C20" s="145">
        <f aca="true" t="shared" si="5" ref="C20:I20">SUM(C10:C19)</f>
        <v>259325</v>
      </c>
      <c r="D20" s="145">
        <f t="shared" si="5"/>
        <v>4454</v>
      </c>
      <c r="E20" s="145">
        <f t="shared" si="5"/>
        <v>263779</v>
      </c>
      <c r="F20" s="145">
        <f t="shared" si="5"/>
        <v>3934</v>
      </c>
      <c r="G20" s="145">
        <f t="shared" si="5"/>
        <v>267713</v>
      </c>
      <c r="H20" s="145">
        <f t="shared" si="5"/>
        <v>2846</v>
      </c>
      <c r="I20" s="145">
        <f t="shared" si="5"/>
        <v>270559</v>
      </c>
      <c r="J20" s="145">
        <f>SUM(J10:J19)</f>
        <v>46118</v>
      </c>
      <c r="K20" s="145">
        <f>SUM(K10:K19)</f>
        <v>316677</v>
      </c>
      <c r="L20" s="145">
        <f>SUM(L10:L19)</f>
        <v>13845</v>
      </c>
      <c r="M20" s="145">
        <f>SUM(M10:M19)</f>
        <v>330522</v>
      </c>
      <c r="N20" s="146" t="s">
        <v>68</v>
      </c>
      <c r="O20" s="145">
        <f aca="true" t="shared" si="6" ref="O20:U20">SUM(O10:O19)</f>
        <v>259325</v>
      </c>
      <c r="P20" s="145">
        <f t="shared" si="6"/>
        <v>4454</v>
      </c>
      <c r="Q20" s="145">
        <f t="shared" si="6"/>
        <v>263779</v>
      </c>
      <c r="R20" s="145">
        <f t="shared" si="6"/>
        <v>3934</v>
      </c>
      <c r="S20" s="145">
        <f t="shared" si="6"/>
        <v>267713</v>
      </c>
      <c r="T20" s="145">
        <f t="shared" si="6"/>
        <v>2846</v>
      </c>
      <c r="U20" s="145">
        <f t="shared" si="6"/>
        <v>270559</v>
      </c>
      <c r="V20" s="145">
        <f>SUM(V10:V19)</f>
        <v>46118</v>
      </c>
      <c r="W20" s="145">
        <f>SUM(W10:W19)</f>
        <v>316677</v>
      </c>
      <c r="X20" s="145">
        <f>SUM(X10:X19)</f>
        <v>13845</v>
      </c>
      <c r="Y20" s="145">
        <f>SUM(Y10:Y19)</f>
        <v>330522</v>
      </c>
    </row>
    <row r="21" spans="2:25" ht="19.5" customHeight="1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</row>
    <row r="22" spans="2:25" ht="19.5" customHeight="1">
      <c r="B22" s="525" t="s">
        <v>387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3"/>
      <c r="Q22" s="523"/>
      <c r="R22" s="523"/>
      <c r="S22" s="523"/>
      <c r="T22" s="523"/>
      <c r="U22" s="523"/>
      <c r="V22" s="523"/>
      <c r="W22" s="523"/>
      <c r="X22" s="523"/>
      <c r="Y22" s="523"/>
    </row>
    <row r="23" spans="2:25" ht="19.5" customHeight="1" thickBot="1"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</row>
    <row r="24" spans="2:25" ht="27.75" customHeight="1" thickBot="1">
      <c r="B24" s="144" t="s">
        <v>63</v>
      </c>
      <c r="C24" s="147" t="s">
        <v>66</v>
      </c>
      <c r="D24" s="500" t="s">
        <v>502</v>
      </c>
      <c r="E24" s="501" t="s">
        <v>503</v>
      </c>
      <c r="F24" s="500" t="s">
        <v>511</v>
      </c>
      <c r="G24" s="501" t="s">
        <v>503</v>
      </c>
      <c r="H24" s="500" t="s">
        <v>516</v>
      </c>
      <c r="I24" s="501" t="s">
        <v>503</v>
      </c>
      <c r="J24" s="500" t="s">
        <v>524</v>
      </c>
      <c r="K24" s="501" t="s">
        <v>503</v>
      </c>
      <c r="L24" s="500" t="s">
        <v>535</v>
      </c>
      <c r="M24" s="501" t="s">
        <v>503</v>
      </c>
      <c r="N24" s="146" t="s">
        <v>69</v>
      </c>
      <c r="O24" s="148" t="s">
        <v>66</v>
      </c>
      <c r="P24" s="500" t="s">
        <v>502</v>
      </c>
      <c r="Q24" s="501" t="s">
        <v>503</v>
      </c>
      <c r="R24" s="500" t="s">
        <v>511</v>
      </c>
      <c r="S24" s="501" t="s">
        <v>503</v>
      </c>
      <c r="T24" s="500" t="s">
        <v>516</v>
      </c>
      <c r="U24" s="501" t="s">
        <v>503</v>
      </c>
      <c r="V24" s="500" t="s">
        <v>524</v>
      </c>
      <c r="W24" s="501" t="s">
        <v>503</v>
      </c>
      <c r="X24" s="500" t="s">
        <v>535</v>
      </c>
      <c r="Y24" s="501" t="s">
        <v>503</v>
      </c>
    </row>
    <row r="25" spans="2:25" ht="19.5" customHeight="1">
      <c r="B25" s="141" t="s">
        <v>302</v>
      </c>
      <c r="C25" s="138"/>
      <c r="D25" s="138"/>
      <c r="E25" s="138">
        <f>C25+D25</f>
        <v>0</v>
      </c>
      <c r="F25" s="138"/>
      <c r="G25" s="138">
        <f>E25+F25</f>
        <v>0</v>
      </c>
      <c r="H25" s="138"/>
      <c r="I25" s="138">
        <f>G25+H25</f>
        <v>0</v>
      </c>
      <c r="J25" s="138">
        <v>0</v>
      </c>
      <c r="K25" s="138">
        <f>I25+J25</f>
        <v>0</v>
      </c>
      <c r="L25" s="138">
        <v>0</v>
      </c>
      <c r="M25" s="138">
        <f>K25+L25</f>
        <v>0</v>
      </c>
      <c r="N25" s="362" t="s">
        <v>330</v>
      </c>
      <c r="O25" s="136">
        <v>5408</v>
      </c>
      <c r="P25" s="136">
        <v>1443</v>
      </c>
      <c r="Q25" s="136">
        <f>O25+P25</f>
        <v>6851</v>
      </c>
      <c r="R25" s="136"/>
      <c r="S25" s="136">
        <f>Q25+R25</f>
        <v>6851</v>
      </c>
      <c r="T25" s="136">
        <v>2658</v>
      </c>
      <c r="U25" s="136">
        <f>S25+T25</f>
        <v>9509</v>
      </c>
      <c r="V25" s="136">
        <v>-859</v>
      </c>
      <c r="W25" s="136">
        <f>U25+V25</f>
        <v>8650</v>
      </c>
      <c r="X25" s="136"/>
      <c r="Y25" s="136">
        <f>W25+X25</f>
        <v>8650</v>
      </c>
    </row>
    <row r="26" spans="2:25" ht="19.5" customHeight="1">
      <c r="B26" s="387" t="s">
        <v>304</v>
      </c>
      <c r="C26" s="138">
        <v>0</v>
      </c>
      <c r="D26" s="138">
        <v>1443</v>
      </c>
      <c r="E26" s="138">
        <f>C26+D26</f>
        <v>1443</v>
      </c>
      <c r="F26" s="138"/>
      <c r="G26" s="138">
        <f>E26+F26</f>
        <v>1443</v>
      </c>
      <c r="H26" s="138">
        <v>18000</v>
      </c>
      <c r="I26" s="138">
        <f>G26+H26</f>
        <v>19443</v>
      </c>
      <c r="J26" s="138">
        <v>0</v>
      </c>
      <c r="K26" s="138">
        <f>I26+J26</f>
        <v>19443</v>
      </c>
      <c r="L26" s="138">
        <v>0</v>
      </c>
      <c r="M26" s="138">
        <f>K26+L26</f>
        <v>19443</v>
      </c>
      <c r="N26" s="362" t="s">
        <v>332</v>
      </c>
      <c r="O26" s="136">
        <v>13584</v>
      </c>
      <c r="P26" s="136"/>
      <c r="Q26" s="136">
        <f>O26+P26</f>
        <v>13584</v>
      </c>
      <c r="R26" s="136"/>
      <c r="S26" s="136">
        <f>Q26+R26</f>
        <v>13584</v>
      </c>
      <c r="T26" s="136">
        <v>18000</v>
      </c>
      <c r="U26" s="136">
        <f>S26+T26</f>
        <v>31584</v>
      </c>
      <c r="V26" s="136">
        <v>9119</v>
      </c>
      <c r="W26" s="136">
        <f>U26+V26</f>
        <v>40703</v>
      </c>
      <c r="X26" s="136"/>
      <c r="Y26" s="136">
        <f>W26+X26</f>
        <v>40703</v>
      </c>
    </row>
    <row r="27" spans="2:25" ht="19.5" customHeight="1">
      <c r="B27" s="387" t="s">
        <v>314</v>
      </c>
      <c r="C27" s="138"/>
      <c r="D27" s="138"/>
      <c r="E27" s="138">
        <f>C27+D27</f>
        <v>0</v>
      </c>
      <c r="F27" s="138"/>
      <c r="G27" s="138">
        <f>E27+F27</f>
        <v>0</v>
      </c>
      <c r="H27" s="138"/>
      <c r="I27" s="138">
        <f>G27+H27</f>
        <v>0</v>
      </c>
      <c r="J27" s="138">
        <v>60</v>
      </c>
      <c r="K27" s="138">
        <f>I27+J27</f>
        <v>60</v>
      </c>
      <c r="L27" s="138"/>
      <c r="M27" s="138">
        <f>K27+L27</f>
        <v>60</v>
      </c>
      <c r="N27" s="1" t="s">
        <v>254</v>
      </c>
      <c r="O27" s="138"/>
      <c r="P27" s="138"/>
      <c r="Q27" s="136">
        <f>O27+P27</f>
        <v>0</v>
      </c>
      <c r="R27" s="138"/>
      <c r="S27" s="136">
        <f>Q27+R27</f>
        <v>0</v>
      </c>
      <c r="T27" s="138"/>
      <c r="U27" s="136">
        <f>S27+T27</f>
        <v>0</v>
      </c>
      <c r="V27" s="138"/>
      <c r="W27" s="136">
        <f>U27+V27</f>
        <v>0</v>
      </c>
      <c r="X27" s="138"/>
      <c r="Y27" s="136">
        <f>W27+X27</f>
        <v>0</v>
      </c>
    </row>
    <row r="28" spans="2:25" ht="19.5" customHeight="1">
      <c r="B28" s="221" t="s">
        <v>382</v>
      </c>
      <c r="C28" s="138">
        <v>27592</v>
      </c>
      <c r="D28" s="138"/>
      <c r="E28" s="138">
        <f>C28+D28</f>
        <v>27592</v>
      </c>
      <c r="F28" s="138"/>
      <c r="G28" s="138">
        <f>E28+F28</f>
        <v>27592</v>
      </c>
      <c r="H28" s="138">
        <v>2408</v>
      </c>
      <c r="I28" s="138">
        <f>G28+H28</f>
        <v>30000</v>
      </c>
      <c r="J28" s="138"/>
      <c r="K28" s="138">
        <f>I28+J28</f>
        <v>30000</v>
      </c>
      <c r="L28" s="138"/>
      <c r="M28" s="138">
        <f>K28+L28</f>
        <v>30000</v>
      </c>
      <c r="N28" s="1" t="s">
        <v>333</v>
      </c>
      <c r="O28" s="138">
        <v>2700</v>
      </c>
      <c r="P28" s="138"/>
      <c r="Q28" s="136">
        <f>O28+P28</f>
        <v>2700</v>
      </c>
      <c r="R28" s="138"/>
      <c r="S28" s="136">
        <f>Q28+R28</f>
        <v>2700</v>
      </c>
      <c r="T28" s="138"/>
      <c r="U28" s="136">
        <f>S28+T28</f>
        <v>2700</v>
      </c>
      <c r="V28" s="138">
        <v>-2550</v>
      </c>
      <c r="W28" s="136">
        <f>U28+V28</f>
        <v>150</v>
      </c>
      <c r="X28" s="138"/>
      <c r="Y28" s="136">
        <f>W28+X28</f>
        <v>150</v>
      </c>
    </row>
    <row r="29" spans="2:25" ht="19.5" customHeight="1" thickBot="1">
      <c r="B29" s="137" t="s">
        <v>384</v>
      </c>
      <c r="C29" s="138"/>
      <c r="D29" s="138"/>
      <c r="E29" s="138"/>
      <c r="F29" s="138"/>
      <c r="G29" s="138"/>
      <c r="H29" s="138" t="s">
        <v>38</v>
      </c>
      <c r="I29" s="138"/>
      <c r="J29" s="138" t="s">
        <v>38</v>
      </c>
      <c r="K29" s="138"/>
      <c r="L29" s="138" t="s">
        <v>38</v>
      </c>
      <c r="M29" s="138"/>
      <c r="N29" s="236" t="s">
        <v>338</v>
      </c>
      <c r="O29" s="138">
        <v>5900</v>
      </c>
      <c r="P29" s="138"/>
      <c r="Q29" s="136">
        <f>O29+P29</f>
        <v>5900</v>
      </c>
      <c r="R29" s="138"/>
      <c r="S29" s="136">
        <f>Q29+R29</f>
        <v>5900</v>
      </c>
      <c r="T29" s="138">
        <v>-250</v>
      </c>
      <c r="U29" s="136">
        <f>S29+T29</f>
        <v>5650</v>
      </c>
      <c r="V29" s="138">
        <v>-5650</v>
      </c>
      <c r="W29" s="136">
        <f>U29+V29</f>
        <v>0</v>
      </c>
      <c r="X29" s="138"/>
      <c r="Y29" s="136">
        <f>W29+X29</f>
        <v>0</v>
      </c>
    </row>
    <row r="30" spans="2:25" ht="19.5" customHeight="1" hidden="1">
      <c r="B30" s="22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39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</row>
    <row r="31" spans="2:25" ht="19.5" customHeight="1" hidden="1" thickBot="1">
      <c r="B31" s="221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39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2:25" ht="19.5" customHeight="1" hidden="1">
      <c r="B32" s="151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</row>
    <row r="33" spans="2:25" ht="19.5" customHeight="1" hidden="1" thickBot="1"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43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</row>
    <row r="34" spans="2:25" ht="19.5" customHeight="1" thickBot="1">
      <c r="B34" s="144" t="s">
        <v>70</v>
      </c>
      <c r="C34" s="145">
        <f aca="true" t="shared" si="7" ref="C34:I34">SUM(C25:C32)</f>
        <v>27592</v>
      </c>
      <c r="D34" s="145">
        <f t="shared" si="7"/>
        <v>1443</v>
      </c>
      <c r="E34" s="145">
        <f t="shared" si="7"/>
        <v>29035</v>
      </c>
      <c r="F34" s="145">
        <f t="shared" si="7"/>
        <v>0</v>
      </c>
      <c r="G34" s="145">
        <f t="shared" si="7"/>
        <v>29035</v>
      </c>
      <c r="H34" s="145">
        <f t="shared" si="7"/>
        <v>20408</v>
      </c>
      <c r="I34" s="145">
        <f t="shared" si="7"/>
        <v>49443</v>
      </c>
      <c r="J34" s="145">
        <f>SUM(J25:J32)</f>
        <v>60</v>
      </c>
      <c r="K34" s="145">
        <f>SUM(K25:K32)</f>
        <v>49503</v>
      </c>
      <c r="L34" s="145">
        <f>SUM(L25:L32)</f>
        <v>0</v>
      </c>
      <c r="M34" s="145">
        <f>SUM(M25:M32)</f>
        <v>49503</v>
      </c>
      <c r="N34" s="146" t="s">
        <v>71</v>
      </c>
      <c r="O34" s="145">
        <f aca="true" t="shared" si="8" ref="O34:U34">SUM(O25:O33)</f>
        <v>27592</v>
      </c>
      <c r="P34" s="145">
        <f t="shared" si="8"/>
        <v>1443</v>
      </c>
      <c r="Q34" s="145">
        <f t="shared" si="8"/>
        <v>29035</v>
      </c>
      <c r="R34" s="145">
        <f t="shared" si="8"/>
        <v>0</v>
      </c>
      <c r="S34" s="145">
        <f t="shared" si="8"/>
        <v>29035</v>
      </c>
      <c r="T34" s="145">
        <f t="shared" si="8"/>
        <v>20408</v>
      </c>
      <c r="U34" s="145">
        <f t="shared" si="8"/>
        <v>49443</v>
      </c>
      <c r="V34" s="145">
        <f>SUM(V25:V33)</f>
        <v>60</v>
      </c>
      <c r="W34" s="145">
        <f>SUM(W25:W33)</f>
        <v>49503</v>
      </c>
      <c r="X34" s="145">
        <f>SUM(X25:X33)</f>
        <v>0</v>
      </c>
      <c r="Y34" s="145">
        <f>SUM(Y25:Y33)</f>
        <v>49503</v>
      </c>
    </row>
    <row r="35" spans="2:25" ht="19.5" customHeight="1" thickBot="1">
      <c r="B35" s="144" t="s">
        <v>72</v>
      </c>
      <c r="C35" s="145">
        <f aca="true" t="shared" si="9" ref="C35:I35">C20+C34</f>
        <v>286917</v>
      </c>
      <c r="D35" s="145">
        <f t="shared" si="9"/>
        <v>5897</v>
      </c>
      <c r="E35" s="145">
        <f t="shared" si="9"/>
        <v>292814</v>
      </c>
      <c r="F35" s="145">
        <f t="shared" si="9"/>
        <v>3934</v>
      </c>
      <c r="G35" s="145">
        <f t="shared" si="9"/>
        <v>296748</v>
      </c>
      <c r="H35" s="145">
        <f t="shared" si="9"/>
        <v>23254</v>
      </c>
      <c r="I35" s="145">
        <f t="shared" si="9"/>
        <v>320002</v>
      </c>
      <c r="J35" s="145">
        <f>J20+J34</f>
        <v>46178</v>
      </c>
      <c r="K35" s="145">
        <f>K20+K34</f>
        <v>366180</v>
      </c>
      <c r="L35" s="145">
        <f>L20+L34</f>
        <v>13845</v>
      </c>
      <c r="M35" s="145">
        <f>M20+M34</f>
        <v>380025</v>
      </c>
      <c r="N35" s="146" t="s">
        <v>73</v>
      </c>
      <c r="O35" s="145">
        <f aca="true" t="shared" si="10" ref="O35:U35">O20+O34</f>
        <v>286917</v>
      </c>
      <c r="P35" s="145">
        <f t="shared" si="10"/>
        <v>5897</v>
      </c>
      <c r="Q35" s="145">
        <f t="shared" si="10"/>
        <v>292814</v>
      </c>
      <c r="R35" s="145">
        <f t="shared" si="10"/>
        <v>3934</v>
      </c>
      <c r="S35" s="145">
        <f t="shared" si="10"/>
        <v>296748</v>
      </c>
      <c r="T35" s="145">
        <f t="shared" si="10"/>
        <v>23254</v>
      </c>
      <c r="U35" s="145">
        <f t="shared" si="10"/>
        <v>320002</v>
      </c>
      <c r="V35" s="145">
        <f>V20+V34</f>
        <v>46178</v>
      </c>
      <c r="W35" s="145">
        <f>W20+W34</f>
        <v>366180</v>
      </c>
      <c r="X35" s="145">
        <f>X20+X34</f>
        <v>13845</v>
      </c>
      <c r="Y35" s="145">
        <f>Y20+Y34</f>
        <v>380025</v>
      </c>
    </row>
  </sheetData>
  <mergeCells count="4">
    <mergeCell ref="B6:O6"/>
    <mergeCell ref="B5:W5"/>
    <mergeCell ref="B7:Y7"/>
    <mergeCell ref="B22:Y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U15"/>
  <sheetViews>
    <sheetView workbookViewId="0" topLeftCell="B1">
      <selection activeCell="B3" sqref="B3"/>
    </sheetView>
  </sheetViews>
  <sheetFormatPr defaultColWidth="9.00390625" defaultRowHeight="12.75"/>
  <cols>
    <col min="1" max="1" width="9.125" style="2" customWidth="1"/>
    <col min="2" max="2" width="13.25390625" style="2" customWidth="1"/>
    <col min="3" max="3" width="53.00390625" style="33" customWidth="1"/>
    <col min="4" max="4" width="11.625" style="2" customWidth="1"/>
    <col min="5" max="5" width="10.375" style="2" customWidth="1"/>
    <col min="6" max="6" width="8.125" style="2" customWidth="1"/>
    <col min="7" max="12" width="9.125" style="2" customWidth="1"/>
    <col min="13" max="13" width="12.25390625" style="2" customWidth="1"/>
    <col min="14" max="15" width="9.125" style="2" customWidth="1"/>
    <col min="16" max="16" width="0" style="2" hidden="1" customWidth="1"/>
    <col min="17" max="16384" width="9.125" style="2" customWidth="1"/>
  </cols>
  <sheetData>
    <row r="1" spans="2:255" ht="15">
      <c r="B1" s="551"/>
      <c r="C1" s="551"/>
      <c r="D1"/>
      <c r="E1"/>
      <c r="F1" s="1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551" t="s">
        <v>489</v>
      </c>
      <c r="C2" s="551"/>
    </row>
    <row r="4" spans="2:13" ht="30" customHeight="1">
      <c r="B4" s="582" t="s">
        <v>415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</row>
    <row r="5" spans="2:13" ht="15.75"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</row>
    <row r="6" spans="2:13" s="56" customFormat="1" ht="23.25" customHeight="1" thickBot="1"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</row>
    <row r="7" spans="2:13" ht="32.25" customHeight="1" thickBot="1">
      <c r="B7" s="605" t="s">
        <v>416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</row>
    <row r="8" spans="2:13" s="3" customFormat="1" ht="32.25" customHeight="1" thickBot="1">
      <c r="B8" s="602" t="s">
        <v>120</v>
      </c>
      <c r="C8" s="602"/>
      <c r="D8" s="603" t="s">
        <v>121</v>
      </c>
      <c r="E8" s="603"/>
      <c r="F8" s="603"/>
      <c r="G8" s="603" t="s">
        <v>122</v>
      </c>
      <c r="H8" s="603"/>
      <c r="I8" s="603"/>
      <c r="J8" s="603" t="s">
        <v>110</v>
      </c>
      <c r="K8" s="603"/>
      <c r="L8" s="603"/>
      <c r="M8" s="606" t="s">
        <v>123</v>
      </c>
    </row>
    <row r="9" spans="2:13" s="55" customFormat="1" ht="32.25" customHeight="1" thickBot="1">
      <c r="B9" s="72" t="s">
        <v>124</v>
      </c>
      <c r="C9" s="73" t="s">
        <v>125</v>
      </c>
      <c r="D9" s="74" t="s">
        <v>126</v>
      </c>
      <c r="E9" s="75" t="s">
        <v>127</v>
      </c>
      <c r="F9" s="76" t="s">
        <v>128</v>
      </c>
      <c r="G9" s="74" t="s">
        <v>126</v>
      </c>
      <c r="H9" s="75" t="s">
        <v>127</v>
      </c>
      <c r="I9" s="76" t="s">
        <v>128</v>
      </c>
      <c r="J9" s="74" t="s">
        <v>126</v>
      </c>
      <c r="K9" s="75" t="s">
        <v>127</v>
      </c>
      <c r="L9" s="76" t="s">
        <v>128</v>
      </c>
      <c r="M9" s="606"/>
    </row>
    <row r="10" spans="2:16" s="93" customFormat="1" ht="32.25" customHeight="1">
      <c r="B10" s="87">
        <v>851011</v>
      </c>
      <c r="C10" s="88" t="s">
        <v>462</v>
      </c>
      <c r="D10" s="89"/>
      <c r="E10" s="90">
        <v>9</v>
      </c>
      <c r="F10" s="91"/>
      <c r="G10" s="89"/>
      <c r="H10" s="90"/>
      <c r="I10" s="91"/>
      <c r="J10" s="89">
        <f>D10+G10</f>
        <v>0</v>
      </c>
      <c r="K10" s="90">
        <f>E10+H10</f>
        <v>9</v>
      </c>
      <c r="L10" s="91">
        <f>F10+I10</f>
        <v>0</v>
      </c>
      <c r="M10" s="92">
        <f>J10+K10+L10</f>
        <v>9</v>
      </c>
      <c r="P10" s="176" t="s">
        <v>148</v>
      </c>
    </row>
    <row r="11" spans="2:13" s="95" customFormat="1" ht="32.25" customHeight="1" thickBot="1">
      <c r="B11" s="601" t="s">
        <v>75</v>
      </c>
      <c r="C11" s="601"/>
      <c r="D11" s="96">
        <f aca="true" t="shared" si="0" ref="D11:M11">SUM(D10:D10)</f>
        <v>0</v>
      </c>
      <c r="E11" s="97">
        <f t="shared" si="0"/>
        <v>9</v>
      </c>
      <c r="F11" s="98">
        <f t="shared" si="0"/>
        <v>0</v>
      </c>
      <c r="G11" s="96">
        <f t="shared" si="0"/>
        <v>0</v>
      </c>
      <c r="H11" s="97">
        <f t="shared" si="0"/>
        <v>0</v>
      </c>
      <c r="I11" s="97">
        <f t="shared" si="0"/>
        <v>0</v>
      </c>
      <c r="J11" s="96">
        <f t="shared" si="0"/>
        <v>0</v>
      </c>
      <c r="K11" s="97">
        <f t="shared" si="0"/>
        <v>9</v>
      </c>
      <c r="L11" s="98">
        <f t="shared" si="0"/>
        <v>0</v>
      </c>
      <c r="M11" s="99">
        <f t="shared" si="0"/>
        <v>9</v>
      </c>
    </row>
    <row r="12" spans="4:13" ht="15"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3:4" ht="21" customHeight="1">
      <c r="C13" s="101"/>
      <c r="D13" s="102"/>
    </row>
    <row r="14" ht="15">
      <c r="C14" s="186"/>
    </row>
    <row r="15" spans="3:4" ht="21" customHeight="1">
      <c r="C15" s="101"/>
      <c r="D15" s="102"/>
    </row>
  </sheetData>
  <mergeCells count="12">
    <mergeCell ref="B1:C1"/>
    <mergeCell ref="B2:C2"/>
    <mergeCell ref="B4:M4"/>
    <mergeCell ref="B5:M5"/>
    <mergeCell ref="B11:C11"/>
    <mergeCell ref="B6:M6"/>
    <mergeCell ref="B7:M7"/>
    <mergeCell ref="B8:C8"/>
    <mergeCell ref="D8:F8"/>
    <mergeCell ref="G8:I8"/>
    <mergeCell ref="J8:L8"/>
    <mergeCell ref="M8:M9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2" sqref="A2"/>
    </sheetView>
  </sheetViews>
  <sheetFormatPr defaultColWidth="9.00390625" defaultRowHeight="12.75"/>
  <cols>
    <col min="1" max="1" width="46.00390625" style="0" customWidth="1"/>
    <col min="3" max="3" width="11.75390625" style="0" customWidth="1"/>
    <col min="4" max="6" width="11.625" style="0" customWidth="1"/>
    <col min="7" max="7" width="14.375" style="0" customWidth="1"/>
  </cols>
  <sheetData>
    <row r="2" ht="14.25">
      <c r="A2" s="108" t="s">
        <v>493</v>
      </c>
    </row>
    <row r="5" spans="1:8" ht="12.75" customHeight="1">
      <c r="A5" s="507" t="s">
        <v>261</v>
      </c>
      <c r="B5" s="523"/>
      <c r="C5" s="523"/>
      <c r="D5" s="523"/>
      <c r="E5" s="523"/>
      <c r="F5" s="523"/>
      <c r="G5" s="523"/>
      <c r="H5" s="523"/>
    </row>
    <row r="6" spans="1:8" ht="12.75">
      <c r="A6" s="523"/>
      <c r="B6" s="523"/>
      <c r="C6" s="523"/>
      <c r="D6" s="523"/>
      <c r="E6" s="523"/>
      <c r="F6" s="523"/>
      <c r="G6" s="523"/>
      <c r="H6" s="523"/>
    </row>
    <row r="9" ht="13.5" thickBot="1">
      <c r="G9" s="287" t="s">
        <v>271</v>
      </c>
    </row>
    <row r="10" spans="1:7" ht="12.75">
      <c r="A10" s="607" t="s">
        <v>206</v>
      </c>
      <c r="B10" s="610" t="s">
        <v>169</v>
      </c>
      <c r="C10" s="613" t="s">
        <v>204</v>
      </c>
      <c r="D10" s="613"/>
      <c r="E10" s="613"/>
      <c r="F10" s="613"/>
      <c r="G10" s="616" t="s">
        <v>272</v>
      </c>
    </row>
    <row r="11" spans="1:7" ht="12.75">
      <c r="A11" s="608"/>
      <c r="B11" s="611"/>
      <c r="C11" s="614"/>
      <c r="D11" s="614"/>
      <c r="E11" s="614"/>
      <c r="F11" s="614"/>
      <c r="G11" s="617"/>
    </row>
    <row r="12" spans="1:7" ht="12.75">
      <c r="A12" s="608"/>
      <c r="B12" s="611"/>
      <c r="C12" s="615"/>
      <c r="D12" s="615"/>
      <c r="E12" s="615"/>
      <c r="F12" s="615"/>
      <c r="G12" s="617"/>
    </row>
    <row r="13" spans="1:7" ht="12.75">
      <c r="A13" s="608"/>
      <c r="B13" s="611"/>
      <c r="C13" s="619" t="s">
        <v>201</v>
      </c>
      <c r="D13" s="619" t="s">
        <v>202</v>
      </c>
      <c r="E13" s="619" t="s">
        <v>388</v>
      </c>
      <c r="F13" s="619" t="s">
        <v>389</v>
      </c>
      <c r="G13" s="617"/>
    </row>
    <row r="14" spans="1:7" ht="13.5" thickBot="1">
      <c r="A14" s="609"/>
      <c r="B14" s="612"/>
      <c r="C14" s="620"/>
      <c r="D14" s="620"/>
      <c r="E14" s="620"/>
      <c r="F14" s="620"/>
      <c r="G14" s="618"/>
    </row>
    <row r="15" spans="1:7" ht="12.75">
      <c r="A15" s="271">
        <v>1</v>
      </c>
      <c r="B15" s="290">
        <v>2</v>
      </c>
      <c r="C15" s="309">
        <v>3</v>
      </c>
      <c r="D15" s="290">
        <v>4</v>
      </c>
      <c r="E15" s="290">
        <v>5</v>
      </c>
      <c r="F15" s="290">
        <v>6</v>
      </c>
      <c r="G15" s="291">
        <v>7</v>
      </c>
    </row>
    <row r="16" spans="1:7" ht="19.5" customHeight="1">
      <c r="A16" s="292" t="s">
        <v>15</v>
      </c>
      <c r="B16" s="169">
        <v>1</v>
      </c>
      <c r="C16" s="310">
        <v>45500</v>
      </c>
      <c r="D16" s="312">
        <v>46000</v>
      </c>
      <c r="E16" s="310">
        <v>45500</v>
      </c>
      <c r="F16" s="310">
        <v>46000</v>
      </c>
      <c r="G16" s="306">
        <f>C16+D16+E16+F16</f>
        <v>183000</v>
      </c>
    </row>
    <row r="17" spans="1:7" ht="19.5" customHeight="1">
      <c r="A17" s="292" t="s">
        <v>207</v>
      </c>
      <c r="B17" s="169">
        <v>2</v>
      </c>
      <c r="C17" s="310"/>
      <c r="D17" s="311"/>
      <c r="E17" s="307"/>
      <c r="F17" s="307"/>
      <c r="G17" s="306">
        <f aca="true" t="shared" si="0" ref="G17:G22">C17+D17+E17+F17</f>
        <v>0</v>
      </c>
    </row>
    <row r="18" spans="1:7" ht="19.5" customHeight="1">
      <c r="A18" s="292" t="s">
        <v>208</v>
      </c>
      <c r="B18" s="169">
        <v>3</v>
      </c>
      <c r="C18" s="310">
        <v>550</v>
      </c>
      <c r="D18" s="311">
        <v>550</v>
      </c>
      <c r="E18" s="307">
        <v>500</v>
      </c>
      <c r="F18" s="307">
        <v>500</v>
      </c>
      <c r="G18" s="306">
        <f t="shared" si="0"/>
        <v>2100</v>
      </c>
    </row>
    <row r="19" spans="1:7" ht="36">
      <c r="A19" s="293" t="s">
        <v>209</v>
      </c>
      <c r="B19" s="169">
        <v>4</v>
      </c>
      <c r="C19" s="168"/>
      <c r="D19" s="168"/>
      <c r="E19" s="168"/>
      <c r="F19" s="168"/>
      <c r="G19" s="306">
        <f t="shared" si="0"/>
        <v>0</v>
      </c>
    </row>
    <row r="20" spans="1:7" ht="19.5" customHeight="1">
      <c r="A20" s="292" t="s">
        <v>210</v>
      </c>
      <c r="B20" s="169">
        <v>5</v>
      </c>
      <c r="C20" s="168"/>
      <c r="D20" s="168"/>
      <c r="E20" s="168"/>
      <c r="F20" s="168"/>
      <c r="G20" s="306">
        <f t="shared" si="0"/>
        <v>0</v>
      </c>
    </row>
    <row r="21" spans="1:7" ht="24">
      <c r="A21" s="293" t="s">
        <v>211</v>
      </c>
      <c r="B21" s="169">
        <v>6</v>
      </c>
      <c r="C21" s="168"/>
      <c r="D21" s="168"/>
      <c r="E21" s="168"/>
      <c r="F21" s="168"/>
      <c r="G21" s="306">
        <f t="shared" si="0"/>
        <v>0</v>
      </c>
    </row>
    <row r="22" spans="1:7" ht="19.5" customHeight="1">
      <c r="A22" s="293" t="s">
        <v>212</v>
      </c>
      <c r="B22" s="169">
        <v>7</v>
      </c>
      <c r="C22" s="168"/>
      <c r="D22" s="168"/>
      <c r="E22" s="168"/>
      <c r="F22" s="168"/>
      <c r="G22" s="306">
        <f t="shared" si="0"/>
        <v>0</v>
      </c>
    </row>
    <row r="23" spans="1:7" s="177" customFormat="1" ht="19.5" customHeight="1">
      <c r="A23" s="294" t="s">
        <v>213</v>
      </c>
      <c r="B23" s="288">
        <v>8</v>
      </c>
      <c r="C23" s="305">
        <f>SUM(C16:C22)</f>
        <v>46050</v>
      </c>
      <c r="D23" s="305">
        <f>SUM(D16:D22)</f>
        <v>46550</v>
      </c>
      <c r="E23" s="305">
        <f>SUM(E16:E22)</f>
        <v>46000</v>
      </c>
      <c r="F23" s="305">
        <f>SUM(F16:F22)</f>
        <v>46500</v>
      </c>
      <c r="G23" s="306">
        <f>SUM(G16:G22)</f>
        <v>185100</v>
      </c>
    </row>
    <row r="24" spans="1:7" s="177" customFormat="1" ht="19.5" customHeight="1">
      <c r="A24" s="294" t="s">
        <v>214</v>
      </c>
      <c r="B24" s="288">
        <v>9</v>
      </c>
      <c r="C24" s="305">
        <f>C23/2</f>
        <v>23025</v>
      </c>
      <c r="D24" s="305">
        <f>D23/2</f>
        <v>23275</v>
      </c>
      <c r="E24" s="305">
        <f>E23/2</f>
        <v>23000</v>
      </c>
      <c r="F24" s="305">
        <f>F23/2</f>
        <v>23250</v>
      </c>
      <c r="G24" s="306">
        <f>G23/2</f>
        <v>92550</v>
      </c>
    </row>
    <row r="25" spans="1:7" s="177" customFormat="1" ht="25.5">
      <c r="A25" s="295" t="s">
        <v>215</v>
      </c>
      <c r="B25" s="288">
        <v>10</v>
      </c>
      <c r="C25" s="302">
        <f>SUM(C26:C32)</f>
        <v>0</v>
      </c>
      <c r="D25" s="302">
        <f>SUM(D26:D32)</f>
        <v>0</v>
      </c>
      <c r="E25" s="302">
        <f>SUM(E26:E32)</f>
        <v>0</v>
      </c>
      <c r="F25" s="302">
        <f>SUM(F26:F32)</f>
        <v>0</v>
      </c>
      <c r="G25" s="303">
        <f>SUM(G26:G32)</f>
        <v>0</v>
      </c>
    </row>
    <row r="26" spans="1:7" ht="19.5" customHeight="1">
      <c r="A26" s="296" t="s">
        <v>216</v>
      </c>
      <c r="B26" s="297">
        <v>11</v>
      </c>
      <c r="C26" s="307"/>
      <c r="D26" s="307"/>
      <c r="E26" s="307"/>
      <c r="F26" s="307"/>
      <c r="G26" s="308"/>
    </row>
    <row r="27" spans="1:7" ht="19.5" customHeight="1">
      <c r="A27" s="296" t="s">
        <v>217</v>
      </c>
      <c r="B27" s="297">
        <v>12</v>
      </c>
      <c r="C27" s="307"/>
      <c r="D27" s="307"/>
      <c r="E27" s="307"/>
      <c r="F27" s="307"/>
      <c r="G27" s="308"/>
    </row>
    <row r="28" spans="1:7" ht="19.5" customHeight="1">
      <c r="A28" s="296" t="s">
        <v>218</v>
      </c>
      <c r="B28" s="297">
        <v>13</v>
      </c>
      <c r="C28" s="307"/>
      <c r="D28" s="307"/>
      <c r="E28" s="307"/>
      <c r="F28" s="307"/>
      <c r="G28" s="308"/>
    </row>
    <row r="29" spans="1:7" ht="19.5" customHeight="1">
      <c r="A29" s="296" t="s">
        <v>219</v>
      </c>
      <c r="B29" s="297">
        <v>14</v>
      </c>
      <c r="C29" s="307"/>
      <c r="D29" s="307"/>
      <c r="E29" s="307"/>
      <c r="F29" s="307"/>
      <c r="G29" s="308"/>
    </row>
    <row r="30" spans="1:7" ht="19.5" customHeight="1">
      <c r="A30" s="296" t="s">
        <v>220</v>
      </c>
      <c r="B30" s="297">
        <v>15</v>
      </c>
      <c r="C30" s="307"/>
      <c r="D30" s="307"/>
      <c r="E30" s="307"/>
      <c r="F30" s="307"/>
      <c r="G30" s="308"/>
    </row>
    <row r="31" spans="1:7" ht="19.5" customHeight="1">
      <c r="A31" s="296" t="s">
        <v>221</v>
      </c>
      <c r="B31" s="297">
        <v>16</v>
      </c>
      <c r="C31" s="307"/>
      <c r="D31" s="307"/>
      <c r="E31" s="307"/>
      <c r="F31" s="307"/>
      <c r="G31" s="308"/>
    </row>
    <row r="32" spans="1:7" ht="19.5" customHeight="1">
      <c r="A32" s="296" t="s">
        <v>222</v>
      </c>
      <c r="B32" s="297">
        <v>17</v>
      </c>
      <c r="C32" s="307"/>
      <c r="D32" s="307"/>
      <c r="E32" s="307"/>
      <c r="F32" s="307"/>
      <c r="G32" s="308"/>
    </row>
    <row r="33" spans="1:7" s="177" customFormat="1" ht="38.25">
      <c r="A33" s="295" t="s">
        <v>223</v>
      </c>
      <c r="B33" s="288">
        <v>18</v>
      </c>
      <c r="C33" s="302">
        <f>SUM(C34:C40)</f>
        <v>0</v>
      </c>
      <c r="D33" s="302">
        <f>SUM(D34:D40)</f>
        <v>0</v>
      </c>
      <c r="E33" s="302">
        <f>SUM(E34:E40)</f>
        <v>0</v>
      </c>
      <c r="F33" s="302">
        <f>SUM(F34:F40)</f>
        <v>0</v>
      </c>
      <c r="G33" s="303">
        <f>SUM(G34:G40)</f>
        <v>0</v>
      </c>
    </row>
    <row r="34" spans="1:7" ht="19.5" customHeight="1">
      <c r="A34" s="296" t="s">
        <v>216</v>
      </c>
      <c r="B34" s="297">
        <v>19</v>
      </c>
      <c r="C34" s="168"/>
      <c r="D34" s="168"/>
      <c r="E34" s="168"/>
      <c r="F34" s="168"/>
      <c r="G34" s="276"/>
    </row>
    <row r="35" spans="1:7" ht="19.5" customHeight="1">
      <c r="A35" s="296" t="s">
        <v>217</v>
      </c>
      <c r="B35" s="297">
        <v>20</v>
      </c>
      <c r="C35" s="168"/>
      <c r="D35" s="168"/>
      <c r="E35" s="168"/>
      <c r="F35" s="168"/>
      <c r="G35" s="276"/>
    </row>
    <row r="36" spans="1:7" ht="19.5" customHeight="1">
      <c r="A36" s="296" t="s">
        <v>218</v>
      </c>
      <c r="B36" s="297">
        <v>21</v>
      </c>
      <c r="C36" s="168"/>
      <c r="D36" s="168"/>
      <c r="E36" s="168"/>
      <c r="F36" s="168"/>
      <c r="G36" s="276"/>
    </row>
    <row r="37" spans="1:7" ht="19.5" customHeight="1">
      <c r="A37" s="296" t="s">
        <v>219</v>
      </c>
      <c r="B37" s="297">
        <v>22</v>
      </c>
      <c r="C37" s="168"/>
      <c r="D37" s="168"/>
      <c r="E37" s="168"/>
      <c r="F37" s="168"/>
      <c r="G37" s="276"/>
    </row>
    <row r="38" spans="1:7" ht="19.5" customHeight="1">
      <c r="A38" s="296" t="s">
        <v>220</v>
      </c>
      <c r="B38" s="297">
        <v>23</v>
      </c>
      <c r="C38" s="168"/>
      <c r="D38" s="168"/>
      <c r="E38" s="168"/>
      <c r="F38" s="168"/>
      <c r="G38" s="276"/>
    </row>
    <row r="39" spans="1:7" ht="19.5" customHeight="1">
      <c r="A39" s="296" t="s">
        <v>221</v>
      </c>
      <c r="B39" s="297">
        <v>24</v>
      </c>
      <c r="C39" s="168"/>
      <c r="D39" s="168"/>
      <c r="E39" s="168"/>
      <c r="F39" s="168"/>
      <c r="G39" s="276"/>
    </row>
    <row r="40" spans="1:7" ht="19.5" customHeight="1">
      <c r="A40" s="296" t="s">
        <v>222</v>
      </c>
      <c r="B40" s="297">
        <v>25</v>
      </c>
      <c r="C40" s="168"/>
      <c r="D40" s="168"/>
      <c r="E40" s="168"/>
      <c r="F40" s="168"/>
      <c r="G40" s="276"/>
    </row>
    <row r="41" spans="1:7" ht="19.5" customHeight="1">
      <c r="A41" s="295" t="s">
        <v>269</v>
      </c>
      <c r="B41" s="288">
        <v>26</v>
      </c>
      <c r="C41" s="302">
        <f>C25+C33</f>
        <v>0</v>
      </c>
      <c r="D41" s="302">
        <f>D25+D33</f>
        <v>0</v>
      </c>
      <c r="E41" s="302">
        <f>E25+E33</f>
        <v>0</v>
      </c>
      <c r="F41" s="302">
        <f>F25+F33</f>
        <v>0</v>
      </c>
      <c r="G41" s="303">
        <f>G25+G33</f>
        <v>0</v>
      </c>
    </row>
    <row r="42" spans="1:7" ht="38.25" customHeight="1" thickBot="1">
      <c r="A42" s="298" t="s">
        <v>270</v>
      </c>
      <c r="B42" s="289">
        <v>27</v>
      </c>
      <c r="C42" s="304">
        <f>C24-C41</f>
        <v>23025</v>
      </c>
      <c r="D42" s="304">
        <f>D24-D41</f>
        <v>23275</v>
      </c>
      <c r="E42" s="304">
        <f>E24-E41</f>
        <v>23000</v>
      </c>
      <c r="F42" s="304">
        <f>F24-F41</f>
        <v>23250</v>
      </c>
      <c r="G42" s="301">
        <f>G24-G41</f>
        <v>92550</v>
      </c>
    </row>
  </sheetData>
  <mergeCells count="9">
    <mergeCell ref="A5:H6"/>
    <mergeCell ref="A10:A14"/>
    <mergeCell ref="B10:B14"/>
    <mergeCell ref="C10:F12"/>
    <mergeCell ref="G10:G14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A1">
      <selection activeCell="O22" sqref="O22"/>
    </sheetView>
  </sheetViews>
  <sheetFormatPr defaultColWidth="9.00390625" defaultRowHeight="12.75"/>
  <cols>
    <col min="1" max="7" width="9.125" style="194" customWidth="1"/>
    <col min="8" max="8" width="16.75390625" style="194" customWidth="1"/>
    <col min="9" max="16384" width="9.125" style="194" customWidth="1"/>
  </cols>
  <sheetData>
    <row r="2" spans="2:8" ht="14.25">
      <c r="B2" s="551" t="s">
        <v>494</v>
      </c>
      <c r="C2" s="551"/>
      <c r="D2" s="523"/>
      <c r="E2" s="523"/>
      <c r="F2" s="523"/>
      <c r="G2" s="523"/>
      <c r="H2" s="523"/>
    </row>
    <row r="6" spans="2:10" s="26" customFormat="1" ht="35.25" customHeight="1">
      <c r="B6" s="627" t="s">
        <v>418</v>
      </c>
      <c r="C6" s="627"/>
      <c r="D6" s="627"/>
      <c r="E6" s="627"/>
      <c r="F6" s="627"/>
      <c r="G6" s="627"/>
      <c r="H6" s="627"/>
      <c r="I6" s="261"/>
      <c r="J6" s="261"/>
    </row>
    <row r="7" spans="2:10" s="26" customFormat="1" ht="12.75">
      <c r="B7" s="8"/>
      <c r="C7" s="8"/>
      <c r="D7" s="8"/>
      <c r="E7" s="8"/>
      <c r="F7" s="8"/>
      <c r="G7" s="8"/>
      <c r="H7" s="8"/>
      <c r="I7" s="8"/>
      <c r="J7" s="8"/>
    </row>
    <row r="10" ht="13.5" thickBot="1"/>
    <row r="11" spans="2:8" s="128" customFormat="1" ht="15.75" thickBot="1">
      <c r="B11" s="195" t="s">
        <v>169</v>
      </c>
      <c r="C11" s="624" t="s">
        <v>83</v>
      </c>
      <c r="D11" s="625"/>
      <c r="E11" s="625"/>
      <c r="F11" s="625"/>
      <c r="G11" s="626"/>
      <c r="H11" s="196" t="s">
        <v>170</v>
      </c>
    </row>
    <row r="12" spans="2:8" s="128" customFormat="1" ht="14.25">
      <c r="B12" s="197" t="s">
        <v>5</v>
      </c>
      <c r="C12" s="621" t="s">
        <v>171</v>
      </c>
      <c r="D12" s="622"/>
      <c r="E12" s="622"/>
      <c r="F12" s="622"/>
      <c r="G12" s="623"/>
      <c r="H12" s="316">
        <v>100</v>
      </c>
    </row>
    <row r="13" spans="2:8" s="128" customFormat="1" ht="14.25">
      <c r="B13" s="197" t="s">
        <v>11</v>
      </c>
      <c r="C13" s="621" t="s">
        <v>172</v>
      </c>
      <c r="D13" s="622"/>
      <c r="E13" s="622"/>
      <c r="F13" s="622"/>
      <c r="G13" s="623"/>
      <c r="H13" s="316">
        <v>60</v>
      </c>
    </row>
    <row r="14" spans="2:8" s="128" customFormat="1" ht="14.25">
      <c r="B14" s="197" t="s">
        <v>39</v>
      </c>
      <c r="C14" s="621" t="s">
        <v>173</v>
      </c>
      <c r="D14" s="622"/>
      <c r="E14" s="622"/>
      <c r="F14" s="622"/>
      <c r="G14" s="623"/>
      <c r="H14" s="316">
        <v>1600</v>
      </c>
    </row>
    <row r="15" spans="2:8" s="128" customFormat="1" ht="14.25">
      <c r="B15" s="197" t="s">
        <v>40</v>
      </c>
      <c r="C15" s="621" t="s">
        <v>174</v>
      </c>
      <c r="D15" s="622"/>
      <c r="E15" s="622"/>
      <c r="F15" s="622"/>
      <c r="G15" s="623"/>
      <c r="H15" s="316">
        <v>400</v>
      </c>
    </row>
    <row r="16" spans="2:8" s="128" customFormat="1" ht="14.25">
      <c r="B16" s="197" t="s">
        <v>41</v>
      </c>
      <c r="C16" s="621" t="s">
        <v>175</v>
      </c>
      <c r="D16" s="622"/>
      <c r="E16" s="622"/>
      <c r="F16" s="622"/>
      <c r="G16" s="623"/>
      <c r="H16" s="316">
        <v>120</v>
      </c>
    </row>
    <row r="17" spans="2:8" s="128" customFormat="1" ht="14.25">
      <c r="B17" s="197" t="s">
        <v>42</v>
      </c>
      <c r="C17" s="621" t="s">
        <v>176</v>
      </c>
      <c r="D17" s="622"/>
      <c r="E17" s="622"/>
      <c r="F17" s="622"/>
      <c r="G17" s="623"/>
      <c r="H17" s="316">
        <v>50</v>
      </c>
    </row>
    <row r="18" spans="2:8" s="128" customFormat="1" ht="14.25">
      <c r="B18" s="197" t="s">
        <v>43</v>
      </c>
      <c r="C18" s="621" t="s">
        <v>177</v>
      </c>
      <c r="D18" s="622"/>
      <c r="E18" s="622"/>
      <c r="F18" s="622"/>
      <c r="G18" s="623"/>
      <c r="H18" s="316">
        <v>30</v>
      </c>
    </row>
    <row r="19" spans="2:8" s="128" customFormat="1" ht="14.25">
      <c r="B19" s="197" t="s">
        <v>44</v>
      </c>
      <c r="C19" s="621" t="s">
        <v>178</v>
      </c>
      <c r="D19" s="622"/>
      <c r="E19" s="622"/>
      <c r="F19" s="622"/>
      <c r="G19" s="623"/>
      <c r="H19" s="317">
        <v>340</v>
      </c>
    </row>
    <row r="20" spans="2:8" s="128" customFormat="1" ht="14.25">
      <c r="B20" s="197" t="s">
        <v>45</v>
      </c>
      <c r="C20" s="621" t="s">
        <v>179</v>
      </c>
      <c r="D20" s="622"/>
      <c r="E20" s="622"/>
      <c r="F20" s="622"/>
      <c r="G20" s="623"/>
      <c r="H20" s="317">
        <v>40</v>
      </c>
    </row>
    <row r="21" spans="2:8" s="128" customFormat="1" ht="14.25">
      <c r="B21" s="197" t="s">
        <v>47</v>
      </c>
      <c r="C21" s="631" t="s">
        <v>190</v>
      </c>
      <c r="D21" s="632"/>
      <c r="E21" s="632"/>
      <c r="F21" s="632"/>
      <c r="G21" s="633"/>
      <c r="H21" s="317">
        <v>40</v>
      </c>
    </row>
    <row r="22" spans="2:8" s="128" customFormat="1" ht="15" thickBot="1">
      <c r="B22" s="197" t="s">
        <v>48</v>
      </c>
      <c r="C22" s="628" t="s">
        <v>275</v>
      </c>
      <c r="D22" s="629"/>
      <c r="E22" s="629"/>
      <c r="F22" s="629"/>
      <c r="G22" s="630"/>
      <c r="H22" s="317">
        <v>60</v>
      </c>
    </row>
    <row r="23" spans="2:8" s="128" customFormat="1" ht="15.75" thickBot="1">
      <c r="B23" s="198"/>
      <c r="C23" s="195" t="s">
        <v>75</v>
      </c>
      <c r="D23" s="199"/>
      <c r="E23" s="199"/>
      <c r="F23" s="199"/>
      <c r="G23" s="196"/>
      <c r="H23" s="318">
        <f>SUM(H12:H22)</f>
        <v>2840</v>
      </c>
    </row>
  </sheetData>
  <mergeCells count="14">
    <mergeCell ref="C22:G22"/>
    <mergeCell ref="C18:G18"/>
    <mergeCell ref="C19:G19"/>
    <mergeCell ref="C20:G20"/>
    <mergeCell ref="C21:G21"/>
    <mergeCell ref="B2:H2"/>
    <mergeCell ref="C12:G12"/>
    <mergeCell ref="C13:G13"/>
    <mergeCell ref="C11:G11"/>
    <mergeCell ref="B6:H6"/>
    <mergeCell ref="C15:G15"/>
    <mergeCell ref="C16:G16"/>
    <mergeCell ref="C17:G17"/>
    <mergeCell ref="C14:G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workbookViewId="0" topLeftCell="A1">
      <selection activeCell="J16" sqref="J16"/>
    </sheetView>
  </sheetViews>
  <sheetFormatPr defaultColWidth="9.00390625" defaultRowHeight="12.75"/>
  <cols>
    <col min="1" max="2" width="9.125" style="321" customWidth="1"/>
    <col min="3" max="3" width="13.25390625" style="321" customWidth="1"/>
    <col min="4" max="4" width="53.00390625" style="324" customWidth="1"/>
    <col min="5" max="5" width="11.625" style="321" customWidth="1"/>
    <col min="6" max="6" width="10.375" style="321" customWidth="1"/>
    <col min="7" max="7" width="8.125" style="321" customWidth="1"/>
    <col min="8" max="13" width="9.125" style="321" customWidth="1"/>
    <col min="14" max="14" width="12.25390625" style="321" customWidth="1"/>
    <col min="15" max="16" width="9.125" style="321" customWidth="1"/>
    <col min="17" max="17" width="0" style="321" hidden="1" customWidth="1"/>
    <col min="18" max="16384" width="9.125" style="321" customWidth="1"/>
  </cols>
  <sheetData>
    <row r="1" spans="3:256" ht="15">
      <c r="C1" s="551"/>
      <c r="D1" s="551"/>
      <c r="E1" s="31"/>
      <c r="F1" s="31"/>
      <c r="G1" s="32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ht="15">
      <c r="C2" s="323"/>
    </row>
    <row r="4" spans="3:14" ht="30" customHeight="1"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</row>
    <row r="5" spans="3:14" ht="15.75"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</row>
    <row r="6" spans="3:14" s="325" customFormat="1" ht="23.25" customHeight="1"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</row>
    <row r="7" spans="3:14" ht="32.25" customHeight="1"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</row>
    <row r="8" spans="3:14" s="327" customFormat="1" ht="32.25" customHeight="1">
      <c r="C8" s="634"/>
      <c r="D8" s="634"/>
      <c r="E8" s="582"/>
      <c r="F8" s="582"/>
      <c r="G8" s="582"/>
      <c r="H8" s="582"/>
      <c r="I8" s="582"/>
      <c r="J8" s="582"/>
      <c r="K8" s="582"/>
      <c r="L8" s="582"/>
      <c r="M8" s="582"/>
      <c r="N8" s="634"/>
    </row>
    <row r="9" spans="3:14" s="329" customFormat="1" ht="32.25" customHeight="1">
      <c r="C9" s="328"/>
      <c r="D9" s="328"/>
      <c r="E9" s="319"/>
      <c r="F9" s="327"/>
      <c r="G9" s="327"/>
      <c r="H9" s="319"/>
      <c r="I9" s="327"/>
      <c r="J9" s="327"/>
      <c r="K9" s="319"/>
      <c r="L9" s="327"/>
      <c r="M9" s="327"/>
      <c r="N9" s="634"/>
    </row>
    <row r="10" spans="1:14" s="331" customFormat="1" ht="32.25" customHeight="1">
      <c r="A10" s="330"/>
      <c r="C10" s="328"/>
      <c r="D10" s="332"/>
      <c r="E10" s="326"/>
      <c r="F10" s="327"/>
      <c r="G10" s="321"/>
      <c r="H10" s="326"/>
      <c r="I10" s="321"/>
      <c r="J10" s="321"/>
      <c r="K10" s="333"/>
      <c r="L10" s="333"/>
      <c r="M10" s="333"/>
      <c r="N10" s="334"/>
    </row>
    <row r="11" spans="3:17" s="333" customFormat="1" ht="32.25" customHeight="1">
      <c r="C11" s="328"/>
      <c r="D11" s="332"/>
      <c r="Q11" s="332"/>
    </row>
    <row r="12" spans="3:4" s="333" customFormat="1" ht="32.25" customHeight="1">
      <c r="C12" s="328"/>
      <c r="D12" s="332"/>
    </row>
    <row r="13" spans="3:17" s="333" customFormat="1" ht="32.25" customHeight="1">
      <c r="C13" s="328"/>
      <c r="D13" s="332"/>
      <c r="Q13" s="332"/>
    </row>
    <row r="14" spans="3:14" s="335" customFormat="1" ht="32.25" customHeight="1">
      <c r="C14" s="336"/>
      <c r="D14" s="332"/>
      <c r="E14" s="333"/>
      <c r="F14" s="333"/>
      <c r="G14" s="333"/>
      <c r="H14" s="333"/>
      <c r="I14" s="333"/>
      <c r="J14" s="333"/>
      <c r="K14" s="333"/>
      <c r="L14" s="333"/>
      <c r="M14" s="333"/>
      <c r="N14" s="333"/>
    </row>
    <row r="15" spans="3:14" s="335" customFormat="1" ht="32.25" customHeight="1">
      <c r="C15" s="328"/>
      <c r="D15" s="332"/>
      <c r="E15" s="333"/>
      <c r="F15" s="333"/>
      <c r="G15" s="333"/>
      <c r="H15" s="333"/>
      <c r="I15" s="333"/>
      <c r="J15" s="333"/>
      <c r="K15" s="333"/>
      <c r="L15" s="333"/>
      <c r="M15" s="333"/>
      <c r="N15" s="333"/>
    </row>
    <row r="16" spans="3:14" s="335" customFormat="1" ht="32.25" customHeight="1">
      <c r="C16" s="328"/>
      <c r="D16" s="332"/>
      <c r="E16" s="333"/>
      <c r="F16" s="333"/>
      <c r="G16" s="333"/>
      <c r="H16" s="333"/>
      <c r="I16" s="333"/>
      <c r="J16" s="341"/>
      <c r="K16" s="333"/>
      <c r="L16" s="333"/>
      <c r="M16" s="333"/>
      <c r="N16" s="333"/>
    </row>
    <row r="17" spans="3:14" s="335" customFormat="1" ht="32.25" customHeight="1">
      <c r="C17" s="328"/>
      <c r="D17" s="332"/>
      <c r="E17" s="333"/>
      <c r="F17" s="333"/>
      <c r="G17" s="333"/>
      <c r="H17" s="333"/>
      <c r="I17" s="333"/>
      <c r="J17" s="333"/>
      <c r="K17" s="333"/>
      <c r="L17" s="333"/>
      <c r="M17" s="333"/>
      <c r="N17" s="333"/>
    </row>
    <row r="18" spans="3:14" s="335" customFormat="1" ht="32.25" customHeight="1">
      <c r="C18" s="328"/>
      <c r="D18" s="332"/>
      <c r="E18" s="333"/>
      <c r="F18" s="333"/>
      <c r="G18" s="333"/>
      <c r="H18" s="333"/>
      <c r="I18" s="333"/>
      <c r="J18" s="333"/>
      <c r="K18" s="333"/>
      <c r="L18" s="333"/>
      <c r="M18" s="333"/>
      <c r="N18" s="333"/>
    </row>
    <row r="19" spans="3:14" s="335" customFormat="1" ht="32.25" customHeight="1">
      <c r="C19" s="328"/>
      <c r="D19" s="332"/>
      <c r="E19" s="333"/>
      <c r="F19" s="333"/>
      <c r="G19" s="333"/>
      <c r="H19" s="333"/>
      <c r="I19" s="333"/>
      <c r="J19" s="333"/>
      <c r="K19" s="333"/>
      <c r="L19" s="333"/>
      <c r="M19" s="333"/>
      <c r="N19" s="333"/>
    </row>
    <row r="20" spans="3:17" s="333" customFormat="1" ht="32.25" customHeight="1">
      <c r="C20" s="328"/>
      <c r="D20" s="332"/>
      <c r="Q20" s="332"/>
    </row>
    <row r="21" spans="3:14" s="335" customFormat="1" ht="32.25" customHeight="1">
      <c r="C21" s="634"/>
      <c r="D21" s="634"/>
      <c r="E21" s="333"/>
      <c r="F21" s="333"/>
      <c r="G21" s="333"/>
      <c r="H21" s="333"/>
      <c r="I21" s="333"/>
      <c r="J21" s="333"/>
      <c r="K21" s="333"/>
      <c r="L21" s="333"/>
      <c r="M21" s="333"/>
      <c r="N21" s="333"/>
    </row>
    <row r="22" spans="5:14" ht="15">
      <c r="E22" s="337"/>
      <c r="F22" s="337"/>
      <c r="G22" s="337"/>
      <c r="H22" s="337"/>
      <c r="I22" s="337"/>
      <c r="J22" s="337"/>
      <c r="K22" s="337"/>
      <c r="L22" s="337"/>
      <c r="M22" s="337"/>
      <c r="N22" s="337"/>
    </row>
    <row r="23" spans="4:5" ht="21" customHeight="1">
      <c r="D23" s="338"/>
      <c r="E23" s="339"/>
    </row>
    <row r="24" spans="4:5" ht="21" customHeight="1">
      <c r="D24" s="338"/>
      <c r="E24" s="339"/>
    </row>
    <row r="25" ht="15">
      <c r="D25" s="340"/>
    </row>
    <row r="26" spans="4:5" ht="21" customHeight="1">
      <c r="D26" s="338"/>
      <c r="E26" s="339"/>
    </row>
  </sheetData>
  <mergeCells count="11">
    <mergeCell ref="C1:D1"/>
    <mergeCell ref="C4:N4"/>
    <mergeCell ref="C5:N5"/>
    <mergeCell ref="C6:N6"/>
    <mergeCell ref="C21:D21"/>
    <mergeCell ref="C7:N7"/>
    <mergeCell ref="C8:D8"/>
    <mergeCell ref="E8:G8"/>
    <mergeCell ref="H8:J8"/>
    <mergeCell ref="K8:M8"/>
    <mergeCell ref="N8:N9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0"/>
  <sheetViews>
    <sheetView workbookViewId="0" topLeftCell="A10">
      <selection activeCell="O8" sqref="O8"/>
    </sheetView>
  </sheetViews>
  <sheetFormatPr defaultColWidth="9.00390625" defaultRowHeight="12.75"/>
  <cols>
    <col min="1" max="1" width="9.125" style="128" customWidth="1"/>
    <col min="2" max="2" width="70.375" style="128" customWidth="1"/>
    <col min="3" max="3" width="10.00390625" style="128" customWidth="1"/>
    <col min="4" max="4" width="11.875" style="128" hidden="1" customWidth="1"/>
    <col min="5" max="5" width="10.00390625" style="128" hidden="1" customWidth="1"/>
    <col min="6" max="6" width="9.625" style="128" hidden="1" customWidth="1"/>
    <col min="7" max="7" width="10.00390625" style="128" customWidth="1"/>
    <col min="8" max="8" width="11.375" style="128" customWidth="1"/>
    <col min="9" max="9" width="11.00390625" style="128" customWidth="1"/>
    <col min="10" max="10" width="11.375" style="128" hidden="1" customWidth="1"/>
    <col min="11" max="11" width="11.00390625" style="128" hidden="1" customWidth="1"/>
    <col min="12" max="16384" width="9.125" style="128" customWidth="1"/>
  </cols>
  <sheetData>
    <row r="1" ht="22.5" customHeight="1">
      <c r="B1" s="108"/>
    </row>
    <row r="2" ht="29.25" customHeight="1">
      <c r="B2" s="108" t="s">
        <v>478</v>
      </c>
    </row>
    <row r="3" ht="29.25" customHeight="1">
      <c r="B3" s="108" t="s">
        <v>519</v>
      </c>
    </row>
    <row r="4" spans="2:11" s="153" customFormat="1" ht="85.5" customHeight="1">
      <c r="B4" s="527" t="s">
        <v>256</v>
      </c>
      <c r="C4" s="527"/>
      <c r="D4" s="528"/>
      <c r="E4" s="528"/>
      <c r="F4" s="529"/>
      <c r="G4" s="529"/>
      <c r="H4" s="529"/>
      <c r="I4" s="529"/>
      <c r="J4" s="152"/>
      <c r="K4" s="152"/>
    </row>
    <row r="5" spans="2:9" s="154" customFormat="1" ht="25.5" customHeight="1" thickBot="1">
      <c r="B5" s="530" t="s">
        <v>398</v>
      </c>
      <c r="C5" s="530"/>
      <c r="D5" s="513"/>
      <c r="E5" s="513"/>
      <c r="F5" s="513"/>
      <c r="G5" s="513"/>
      <c r="H5" s="513"/>
      <c r="I5" s="513"/>
    </row>
    <row r="6" spans="2:11" ht="85.5" customHeight="1">
      <c r="B6" s="222" t="s">
        <v>74</v>
      </c>
      <c r="C6" s="155" t="s">
        <v>66</v>
      </c>
      <c r="D6" s="155" t="s">
        <v>133</v>
      </c>
      <c r="E6" s="155" t="s">
        <v>134</v>
      </c>
      <c r="F6" s="155" t="s">
        <v>198</v>
      </c>
      <c r="G6" s="155" t="s">
        <v>134</v>
      </c>
      <c r="H6" s="155" t="s">
        <v>135</v>
      </c>
      <c r="I6" s="155" t="s">
        <v>134</v>
      </c>
      <c r="J6" s="155" t="s">
        <v>135</v>
      </c>
      <c r="K6" s="155" t="s">
        <v>134</v>
      </c>
    </row>
    <row r="7" spans="2:11" ht="20.25" customHeight="1">
      <c r="B7" s="504" t="s">
        <v>518</v>
      </c>
      <c r="C7" s="503"/>
      <c r="D7" s="503"/>
      <c r="E7" s="503"/>
      <c r="F7" s="503"/>
      <c r="G7" s="503"/>
      <c r="H7" s="505">
        <v>250</v>
      </c>
      <c r="I7" s="157">
        <f>C7+H7</f>
        <v>250</v>
      </c>
      <c r="J7" s="503"/>
      <c r="K7" s="503"/>
    </row>
    <row r="8" spans="2:11" ht="20.25" customHeight="1">
      <c r="B8" s="504" t="s">
        <v>522</v>
      </c>
      <c r="C8" s="503"/>
      <c r="D8" s="503"/>
      <c r="E8" s="503"/>
      <c r="F8" s="503"/>
      <c r="G8" s="503"/>
      <c r="H8" s="505">
        <v>1896</v>
      </c>
      <c r="I8" s="157">
        <f>C8+H8</f>
        <v>1896</v>
      </c>
      <c r="J8" s="503"/>
      <c r="K8" s="503"/>
    </row>
    <row r="9" spans="2:11" s="152" customFormat="1" ht="20.25" customHeight="1">
      <c r="B9" s="223" t="s">
        <v>399</v>
      </c>
      <c r="C9" s="377">
        <v>730</v>
      </c>
      <c r="D9" s="156"/>
      <c r="E9" s="157">
        <f>C9+D9</f>
        <v>730</v>
      </c>
      <c r="F9" s="156"/>
      <c r="G9" s="157">
        <f>E9+F9</f>
        <v>730</v>
      </c>
      <c r="H9" s="156"/>
      <c r="I9" s="157">
        <f>C9+H9</f>
        <v>730</v>
      </c>
      <c r="J9" s="156"/>
      <c r="K9" s="157">
        <f>I9+J9</f>
        <v>730</v>
      </c>
    </row>
    <row r="10" spans="2:11" ht="20.25" customHeight="1">
      <c r="B10" s="223" t="s">
        <v>400</v>
      </c>
      <c r="C10" s="377">
        <v>124</v>
      </c>
      <c r="D10" s="157"/>
      <c r="E10" s="157">
        <f>C10+D10</f>
        <v>124</v>
      </c>
      <c r="F10" s="157">
        <v>8772</v>
      </c>
      <c r="G10" s="157">
        <v>124</v>
      </c>
      <c r="H10" s="157"/>
      <c r="I10" s="157">
        <f>C10+H10</f>
        <v>124</v>
      </c>
      <c r="J10" s="157"/>
      <c r="K10" s="157">
        <f>I10+J10</f>
        <v>124</v>
      </c>
    </row>
    <row r="11" spans="2:11" ht="20.25" customHeight="1">
      <c r="B11" s="502" t="s">
        <v>521</v>
      </c>
      <c r="C11" s="381">
        <v>0</v>
      </c>
      <c r="D11" s="162"/>
      <c r="E11" s="162"/>
      <c r="F11" s="162"/>
      <c r="G11" s="162">
        <v>1443</v>
      </c>
      <c r="H11" s="162"/>
      <c r="I11" s="157">
        <v>1443</v>
      </c>
      <c r="J11" s="157"/>
      <c r="K11" s="157"/>
    </row>
    <row r="12" spans="2:11" ht="20.25" customHeight="1" thickBot="1">
      <c r="B12" s="502" t="s">
        <v>401</v>
      </c>
      <c r="C12" s="381">
        <v>4000</v>
      </c>
      <c r="D12" s="162"/>
      <c r="E12" s="162"/>
      <c r="F12" s="162"/>
      <c r="G12" s="162">
        <v>4000</v>
      </c>
      <c r="H12" s="162"/>
      <c r="I12" s="162">
        <f>C12+H12</f>
        <v>4000</v>
      </c>
      <c r="J12" s="157"/>
      <c r="K12" s="157"/>
    </row>
    <row r="13" spans="2:11" ht="20.25" customHeight="1" thickBot="1">
      <c r="B13" s="224" t="s">
        <v>76</v>
      </c>
      <c r="C13" s="378">
        <f aca="true" t="shared" si="0" ref="C13:I13">SUM(C7:C12)</f>
        <v>4854</v>
      </c>
      <c r="D13" s="378">
        <f t="shared" si="0"/>
        <v>0</v>
      </c>
      <c r="E13" s="378">
        <f t="shared" si="0"/>
        <v>854</v>
      </c>
      <c r="F13" s="378">
        <f t="shared" si="0"/>
        <v>8772</v>
      </c>
      <c r="G13" s="378">
        <f t="shared" si="0"/>
        <v>6297</v>
      </c>
      <c r="H13" s="378">
        <f t="shared" si="0"/>
        <v>2146</v>
      </c>
      <c r="I13" s="378">
        <f t="shared" si="0"/>
        <v>8443</v>
      </c>
      <c r="J13" s="202">
        <f>SUM(J9:J12)</f>
        <v>0</v>
      </c>
      <c r="K13" s="202">
        <f>SUM(K9:K12)</f>
        <v>854</v>
      </c>
    </row>
    <row r="14" spans="2:11" ht="20.25" customHeight="1" thickBot="1">
      <c r="B14" s="225" t="s">
        <v>77</v>
      </c>
      <c r="C14" s="378">
        <f>270+46+238</f>
        <v>554</v>
      </c>
      <c r="D14" s="202"/>
      <c r="E14" s="202">
        <f>C14+D14</f>
        <v>554</v>
      </c>
      <c r="F14" s="202">
        <f>2097+318+96</f>
        <v>2511</v>
      </c>
      <c r="G14" s="202">
        <v>554</v>
      </c>
      <c r="H14" s="202">
        <v>512</v>
      </c>
      <c r="I14" s="202">
        <f>C14+H14</f>
        <v>1066</v>
      </c>
      <c r="J14" s="202"/>
      <c r="K14" s="202">
        <f>I14+J14</f>
        <v>1066</v>
      </c>
    </row>
    <row r="15" spans="2:11" ht="20.25" customHeight="1" thickBot="1">
      <c r="B15" s="204" t="s">
        <v>186</v>
      </c>
      <c r="C15" s="379">
        <f aca="true" t="shared" si="1" ref="C15:I15">C13+C14</f>
        <v>5408</v>
      </c>
      <c r="D15" s="379">
        <f t="shared" si="1"/>
        <v>0</v>
      </c>
      <c r="E15" s="379">
        <f t="shared" si="1"/>
        <v>1408</v>
      </c>
      <c r="F15" s="379">
        <f t="shared" si="1"/>
        <v>11283</v>
      </c>
      <c r="G15" s="379">
        <f t="shared" si="1"/>
        <v>6851</v>
      </c>
      <c r="H15" s="379">
        <f t="shared" si="1"/>
        <v>2658</v>
      </c>
      <c r="I15" s="379">
        <f t="shared" si="1"/>
        <v>9509</v>
      </c>
      <c r="J15" s="201"/>
      <c r="K15" s="201"/>
    </row>
    <row r="16" spans="2:11" ht="14.25">
      <c r="B16" s="228" t="s">
        <v>80</v>
      </c>
      <c r="C16" s="380">
        <v>300</v>
      </c>
      <c r="D16" s="161"/>
      <c r="E16" s="161">
        <f>C16+D16</f>
        <v>300</v>
      </c>
      <c r="F16" s="161"/>
      <c r="G16" s="161">
        <f>E16+F16</f>
        <v>300</v>
      </c>
      <c r="H16" s="161"/>
      <c r="I16" s="161">
        <f>G16+H16</f>
        <v>300</v>
      </c>
      <c r="J16" s="161"/>
      <c r="K16" s="161">
        <f>I16+J16</f>
        <v>300</v>
      </c>
    </row>
    <row r="17" spans="2:11" ht="15" thickBot="1">
      <c r="B17" s="229" t="s">
        <v>51</v>
      </c>
      <c r="C17" s="377">
        <v>2000</v>
      </c>
      <c r="D17" s="157"/>
      <c r="E17" s="157">
        <f>C17+D17</f>
        <v>2000</v>
      </c>
      <c r="F17" s="157"/>
      <c r="G17" s="157">
        <f>E17+F17</f>
        <v>2000</v>
      </c>
      <c r="H17" s="157"/>
      <c r="I17" s="157">
        <f>G17+H17</f>
        <v>2000</v>
      </c>
      <c r="J17" s="157"/>
      <c r="K17" s="157">
        <f>I17+J17</f>
        <v>2000</v>
      </c>
    </row>
    <row r="18" spans="2:11" ht="14.25" hidden="1">
      <c r="B18" s="230" t="s">
        <v>188</v>
      </c>
      <c r="C18" s="381"/>
      <c r="D18" s="162"/>
      <c r="E18" s="157">
        <f>C18+D18</f>
        <v>0</v>
      </c>
      <c r="F18" s="162"/>
      <c r="G18" s="157">
        <f>E18+F18</f>
        <v>0</v>
      </c>
      <c r="H18" s="162"/>
      <c r="I18" s="162"/>
      <c r="J18" s="162"/>
      <c r="K18" s="162"/>
    </row>
    <row r="19" spans="2:11" ht="15" hidden="1" thickBot="1">
      <c r="B19" s="230" t="s">
        <v>131</v>
      </c>
      <c r="C19" s="381"/>
      <c r="D19" s="162"/>
      <c r="E19" s="157">
        <f>C19+D19</f>
        <v>0</v>
      </c>
      <c r="F19" s="162"/>
      <c r="G19" s="157">
        <f>E19+F19</f>
        <v>0</v>
      </c>
      <c r="H19" s="162"/>
      <c r="I19" s="162">
        <f>G19+H19</f>
        <v>0</v>
      </c>
      <c r="J19" s="162"/>
      <c r="K19" s="162">
        <f>I19+J19</f>
        <v>0</v>
      </c>
    </row>
    <row r="20" spans="2:11" ht="15.75" thickBot="1">
      <c r="B20" s="231" t="s">
        <v>71</v>
      </c>
      <c r="C20" s="379">
        <f>C15+C16+C17+C19+C18</f>
        <v>7708</v>
      </c>
      <c r="D20" s="379">
        <f aca="true" t="shared" si="2" ref="D20:I20">D15+D16+D17+D19+D18</f>
        <v>0</v>
      </c>
      <c r="E20" s="379">
        <f t="shared" si="2"/>
        <v>3708</v>
      </c>
      <c r="F20" s="379">
        <f t="shared" si="2"/>
        <v>11283</v>
      </c>
      <c r="G20" s="379">
        <f t="shared" si="2"/>
        <v>9151</v>
      </c>
      <c r="H20" s="379">
        <f t="shared" si="2"/>
        <v>2658</v>
      </c>
      <c r="I20" s="379">
        <f t="shared" si="2"/>
        <v>11809</v>
      </c>
      <c r="J20" s="158" t="e">
        <f>#REF!+#REF!+J16+J17+J19</f>
        <v>#REF!</v>
      </c>
      <c r="K20" s="158" t="e">
        <f>#REF!+#REF!+K16+K17+K19</f>
        <v>#REF!</v>
      </c>
    </row>
  </sheetData>
  <mergeCells count="2">
    <mergeCell ref="B4:I4"/>
    <mergeCell ref="B5: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4">
      <selection activeCell="B3" sqref="B3"/>
    </sheetView>
  </sheetViews>
  <sheetFormatPr defaultColWidth="9.00390625" defaultRowHeight="12.75"/>
  <cols>
    <col min="1" max="1" width="9.125" style="128" customWidth="1"/>
    <col min="2" max="2" width="70.375" style="128" customWidth="1"/>
    <col min="3" max="3" width="10.00390625" style="128" customWidth="1"/>
    <col min="4" max="4" width="11.875" style="128" hidden="1" customWidth="1"/>
    <col min="5" max="5" width="10.00390625" style="128" hidden="1" customWidth="1"/>
    <col min="6" max="6" width="9.625" style="128" hidden="1" customWidth="1"/>
    <col min="7" max="7" width="10.00390625" style="128" hidden="1" customWidth="1"/>
    <col min="8" max="8" width="11.375" style="128" hidden="1" customWidth="1"/>
    <col min="9" max="9" width="11.00390625" style="128" hidden="1" customWidth="1"/>
    <col min="10" max="10" width="11.375" style="128" hidden="1" customWidth="1"/>
    <col min="11" max="11" width="11.00390625" style="128" hidden="1" customWidth="1"/>
    <col min="12" max="16384" width="9.125" style="128" customWidth="1"/>
  </cols>
  <sheetData>
    <row r="1" ht="22.5" customHeight="1">
      <c r="B1" s="108"/>
    </row>
    <row r="2" ht="29.25" customHeight="1">
      <c r="B2" s="108" t="s">
        <v>479</v>
      </c>
    </row>
    <row r="3" ht="29.25" customHeight="1">
      <c r="B3" s="108"/>
    </row>
    <row r="4" spans="2:11" s="153" customFormat="1" ht="85.5" customHeight="1">
      <c r="B4" s="527" t="s">
        <v>257</v>
      </c>
      <c r="C4" s="527"/>
      <c r="D4" s="528"/>
      <c r="E4" s="528"/>
      <c r="F4" s="529"/>
      <c r="G4" s="529"/>
      <c r="H4" s="152"/>
      <c r="I4" s="152"/>
      <c r="J4" s="152"/>
      <c r="K4" s="152"/>
    </row>
    <row r="5" spans="2:5" s="154" customFormat="1" ht="25.5" customHeight="1" thickBot="1">
      <c r="B5" s="530" t="s">
        <v>398</v>
      </c>
      <c r="C5" s="530"/>
      <c r="D5" s="513"/>
      <c r="E5" s="513"/>
    </row>
    <row r="6" spans="2:11" ht="85.5" customHeight="1">
      <c r="B6" s="222" t="s">
        <v>74</v>
      </c>
      <c r="C6" s="155" t="s">
        <v>66</v>
      </c>
      <c r="D6" s="155" t="s">
        <v>133</v>
      </c>
      <c r="E6" s="155" t="s">
        <v>134</v>
      </c>
      <c r="F6" s="155" t="s">
        <v>198</v>
      </c>
      <c r="G6" s="155" t="s">
        <v>134</v>
      </c>
      <c r="H6" s="155" t="s">
        <v>135</v>
      </c>
      <c r="I6" s="155" t="s">
        <v>134</v>
      </c>
      <c r="J6" s="155" t="s">
        <v>135</v>
      </c>
      <c r="K6" s="155" t="s">
        <v>134</v>
      </c>
    </row>
    <row r="7" spans="2:11" s="152" customFormat="1" ht="18.75" customHeight="1">
      <c r="B7" s="229" t="s">
        <v>404</v>
      </c>
      <c r="C7" s="156">
        <v>1400</v>
      </c>
      <c r="D7" s="156"/>
      <c r="E7" s="156"/>
      <c r="F7" s="156"/>
      <c r="G7" s="156"/>
      <c r="H7" s="156"/>
      <c r="I7" s="156"/>
      <c r="J7" s="156"/>
      <c r="K7" s="156"/>
    </row>
    <row r="8" spans="2:11" ht="20.25" customHeight="1">
      <c r="B8" s="223" t="s">
        <v>402</v>
      </c>
      <c r="C8" s="157">
        <v>4209</v>
      </c>
      <c r="D8" s="157"/>
      <c r="E8" s="157">
        <f>C8+D8</f>
        <v>4209</v>
      </c>
      <c r="F8" s="157"/>
      <c r="G8" s="157">
        <f>E8+F8</f>
        <v>4209</v>
      </c>
      <c r="H8" s="159"/>
      <c r="I8" s="157">
        <f>G8+H8</f>
        <v>4209</v>
      </c>
      <c r="J8" s="159"/>
      <c r="K8" s="157">
        <f>I8+J8</f>
        <v>4209</v>
      </c>
    </row>
    <row r="9" spans="2:11" ht="20.25" customHeight="1" thickBot="1">
      <c r="B9" s="223" t="s">
        <v>403</v>
      </c>
      <c r="C9" s="157">
        <v>1168</v>
      </c>
      <c r="D9" s="157">
        <v>52524</v>
      </c>
      <c r="E9" s="157">
        <f>C9+D9</f>
        <v>53692</v>
      </c>
      <c r="F9" s="157"/>
      <c r="G9" s="157">
        <f>E9+F9</f>
        <v>53692</v>
      </c>
      <c r="H9" s="157"/>
      <c r="I9" s="157">
        <f>G9+H9</f>
        <v>53692</v>
      </c>
      <c r="J9" s="157"/>
      <c r="K9" s="157">
        <f>I9+J9</f>
        <v>53692</v>
      </c>
    </row>
    <row r="10" spans="2:11" ht="15" thickBot="1">
      <c r="B10" s="226" t="s">
        <v>78</v>
      </c>
      <c r="C10" s="203">
        <f>+C9+C8+C7</f>
        <v>6777</v>
      </c>
      <c r="D10" s="203">
        <f>+D9+D8</f>
        <v>52524</v>
      </c>
      <c r="E10" s="203">
        <f>+E9+E8</f>
        <v>57901</v>
      </c>
      <c r="F10" s="203">
        <f>+F9+F8</f>
        <v>0</v>
      </c>
      <c r="G10" s="203">
        <f>+G9+G8</f>
        <v>57901</v>
      </c>
      <c r="H10" s="203" t="e">
        <f>#REF!+H9+#REF!+#REF!+H8</f>
        <v>#REF!</v>
      </c>
      <c r="I10" s="203" t="e">
        <f>#REF!+I9+#REF!+#REF!+I8</f>
        <v>#REF!</v>
      </c>
      <c r="J10" s="203" t="e">
        <f>#REF!+J9+#REF!+#REF!+J8</f>
        <v>#REF!</v>
      </c>
      <c r="K10" s="203" t="e">
        <f>#REF!+K9+#REF!+#REF!+K8</f>
        <v>#REF!</v>
      </c>
    </row>
    <row r="11" spans="2:11" ht="15" thickBot="1">
      <c r="B11" s="225" t="s">
        <v>79</v>
      </c>
      <c r="C11" s="202">
        <f>5997+432+378</f>
        <v>6807</v>
      </c>
      <c r="D11" s="202"/>
      <c r="E11" s="202">
        <f>C11+D11</f>
        <v>6807</v>
      </c>
      <c r="F11" s="202">
        <v>3000</v>
      </c>
      <c r="G11" s="202">
        <f>E11+F11</f>
        <v>9807</v>
      </c>
      <c r="H11" s="202">
        <v>0</v>
      </c>
      <c r="I11" s="202">
        <f>G11+H11</f>
        <v>9807</v>
      </c>
      <c r="J11" s="202">
        <v>0</v>
      </c>
      <c r="K11" s="202">
        <f>I11+J11</f>
        <v>9807</v>
      </c>
    </row>
    <row r="12" spans="2:11" ht="15.75" thickBot="1">
      <c r="B12" s="227" t="s">
        <v>187</v>
      </c>
      <c r="C12" s="160">
        <f>C10+C11</f>
        <v>13584</v>
      </c>
      <c r="D12" s="160">
        <f>D10+D11</f>
        <v>52524</v>
      </c>
      <c r="E12" s="160">
        <f>E10+E11</f>
        <v>64708</v>
      </c>
      <c r="F12" s="160">
        <f>F10+F11</f>
        <v>3000</v>
      </c>
      <c r="G12" s="160">
        <f>G10+G11</f>
        <v>67708</v>
      </c>
      <c r="H12" s="160" t="e">
        <f>#REF!+H10</f>
        <v>#REF!</v>
      </c>
      <c r="I12" s="160" t="e">
        <f>#REF!+I10</f>
        <v>#REF!</v>
      </c>
      <c r="J12" s="160" t="e">
        <f>#REF!+J10</f>
        <v>#REF!</v>
      </c>
      <c r="K12" s="160" t="e">
        <f>#REF!+K10</f>
        <v>#REF!</v>
      </c>
    </row>
  </sheetData>
  <mergeCells count="2">
    <mergeCell ref="B4:G4"/>
    <mergeCell ref="B5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3" sqref="A3"/>
    </sheetView>
  </sheetViews>
  <sheetFormatPr defaultColWidth="9.00390625" defaultRowHeight="12.75"/>
  <cols>
    <col min="3" max="3" width="27.125" style="0" customWidth="1"/>
    <col min="4" max="4" width="11.75390625" style="0" customWidth="1"/>
    <col min="5" max="7" width="11.625" style="0" customWidth="1"/>
    <col min="8" max="8" width="12.25390625" style="0" customWidth="1"/>
  </cols>
  <sheetData>
    <row r="2" ht="14.25">
      <c r="A2" s="108" t="s">
        <v>480</v>
      </c>
    </row>
    <row r="5" spans="2:8" ht="12.75">
      <c r="B5" s="507" t="s">
        <v>261</v>
      </c>
      <c r="C5" s="507"/>
      <c r="D5" s="507"/>
      <c r="E5" s="507"/>
      <c r="F5" s="507"/>
      <c r="G5" s="507"/>
      <c r="H5" s="507"/>
    </row>
    <row r="6" spans="2:8" ht="12.75">
      <c r="B6" s="507"/>
      <c r="C6" s="507"/>
      <c r="D6" s="507"/>
      <c r="E6" s="507"/>
      <c r="F6" s="507"/>
      <c r="G6" s="507"/>
      <c r="H6" s="507"/>
    </row>
    <row r="9" ht="13.5" thickBot="1">
      <c r="H9" t="s">
        <v>259</v>
      </c>
    </row>
    <row r="10" spans="2:8" ht="12.75">
      <c r="B10" s="510" t="s">
        <v>169</v>
      </c>
      <c r="C10" s="514" t="s">
        <v>206</v>
      </c>
      <c r="D10" s="512" t="s">
        <v>258</v>
      </c>
      <c r="E10" s="512"/>
      <c r="F10" s="512"/>
      <c r="G10" s="512"/>
      <c r="H10" s="508" t="s">
        <v>205</v>
      </c>
    </row>
    <row r="11" spans="2:8" ht="12.75">
      <c r="B11" s="511"/>
      <c r="C11" s="515"/>
      <c r="D11" s="506"/>
      <c r="E11" s="506"/>
      <c r="F11" s="506"/>
      <c r="G11" s="506"/>
      <c r="H11" s="509"/>
    </row>
    <row r="12" spans="2:8" ht="12.75">
      <c r="B12" s="511"/>
      <c r="C12" s="515"/>
      <c r="D12" s="531"/>
      <c r="E12" s="531"/>
      <c r="F12" s="531"/>
      <c r="G12" s="531"/>
      <c r="H12" s="509"/>
    </row>
    <row r="13" spans="2:8" ht="12.75">
      <c r="B13" s="511"/>
      <c r="C13" s="515"/>
      <c r="D13" s="515" t="s">
        <v>201</v>
      </c>
      <c r="E13" s="515" t="s">
        <v>202</v>
      </c>
      <c r="F13" s="515" t="s">
        <v>388</v>
      </c>
      <c r="G13" s="515" t="s">
        <v>389</v>
      </c>
      <c r="H13" s="509"/>
    </row>
    <row r="14" spans="2:8" ht="13.5" thickBot="1">
      <c r="B14" s="511"/>
      <c r="C14" s="515"/>
      <c r="D14" s="515"/>
      <c r="E14" s="515"/>
      <c r="F14" s="515"/>
      <c r="G14" s="515"/>
      <c r="H14" s="509"/>
    </row>
    <row r="15" spans="2:8" ht="13.5" thickBot="1">
      <c r="B15" s="265">
        <v>1</v>
      </c>
      <c r="C15" s="266">
        <v>2</v>
      </c>
      <c r="D15" s="266">
        <v>3</v>
      </c>
      <c r="E15" s="266">
        <v>4</v>
      </c>
      <c r="F15" s="266">
        <v>5</v>
      </c>
      <c r="G15" s="266">
        <v>6</v>
      </c>
      <c r="H15" s="267">
        <v>7</v>
      </c>
    </row>
    <row r="16" spans="2:8" ht="24.75" customHeight="1">
      <c r="B16" s="271" t="s">
        <v>5</v>
      </c>
      <c r="C16" s="272"/>
      <c r="D16" s="167"/>
      <c r="E16" s="167"/>
      <c r="F16" s="167"/>
      <c r="G16" s="167"/>
      <c r="H16" s="273"/>
    </row>
    <row r="17" spans="2:8" ht="24.75" customHeight="1">
      <c r="B17" s="274" t="s">
        <v>11</v>
      </c>
      <c r="C17" s="275"/>
      <c r="D17" s="168"/>
      <c r="E17" s="168"/>
      <c r="F17" s="168"/>
      <c r="G17" s="168"/>
      <c r="H17" s="276"/>
    </row>
    <row r="18" spans="2:8" ht="24.75" customHeight="1">
      <c r="B18" s="274" t="s">
        <v>39</v>
      </c>
      <c r="C18" s="275"/>
      <c r="D18" s="168"/>
      <c r="E18" s="168"/>
      <c r="F18" s="168"/>
      <c r="G18" s="168"/>
      <c r="H18" s="276"/>
    </row>
    <row r="19" spans="2:8" ht="24.75" customHeight="1">
      <c r="B19" s="274" t="s">
        <v>40</v>
      </c>
      <c r="C19" s="277"/>
      <c r="D19" s="168"/>
      <c r="E19" s="168"/>
      <c r="F19" s="168"/>
      <c r="G19" s="168"/>
      <c r="H19" s="276"/>
    </row>
    <row r="20" spans="2:8" ht="24.75" customHeight="1" thickBot="1">
      <c r="B20" s="278" t="s">
        <v>41</v>
      </c>
      <c r="C20" s="279"/>
      <c r="D20" s="170"/>
      <c r="E20" s="170"/>
      <c r="F20" s="170"/>
      <c r="G20" s="170"/>
      <c r="H20" s="280"/>
    </row>
    <row r="21" spans="2:8" s="177" customFormat="1" ht="24.75" customHeight="1" thickBot="1">
      <c r="B21" s="269" t="s">
        <v>42</v>
      </c>
      <c r="C21" s="268" t="s">
        <v>260</v>
      </c>
      <c r="D21" s="314">
        <v>0</v>
      </c>
      <c r="E21" s="314">
        <v>0</v>
      </c>
      <c r="F21" s="314">
        <v>0</v>
      </c>
      <c r="G21" s="314">
        <v>0</v>
      </c>
      <c r="H21" s="315">
        <v>0</v>
      </c>
    </row>
    <row r="22" ht="12.75">
      <c r="C22" s="257"/>
    </row>
    <row r="23" s="177" customFormat="1" ht="12.75">
      <c r="C23" s="258"/>
    </row>
    <row r="24" s="177" customFormat="1" ht="12.75">
      <c r="C24" s="258"/>
    </row>
    <row r="25" s="177" customFormat="1" ht="12.75">
      <c r="C25" s="259"/>
    </row>
    <row r="33" s="177" customFormat="1" ht="12.75">
      <c r="C33" s="259"/>
    </row>
  </sheetData>
  <mergeCells count="9">
    <mergeCell ref="C10:C14"/>
    <mergeCell ref="B5:H6"/>
    <mergeCell ref="H10:H14"/>
    <mergeCell ref="B10:B14"/>
    <mergeCell ref="D10:G12"/>
    <mergeCell ref="D13:D14"/>
    <mergeCell ref="E13:E14"/>
    <mergeCell ref="F13:F14"/>
    <mergeCell ref="G13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1">
      <selection activeCell="B4" sqref="B4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08" t="s">
        <v>481</v>
      </c>
    </row>
    <row r="6" spans="2:7" ht="35.25" customHeight="1">
      <c r="B6" s="507" t="s">
        <v>262</v>
      </c>
      <c r="C6" s="529"/>
      <c r="D6" s="529"/>
      <c r="E6" s="270"/>
      <c r="F6" s="270"/>
      <c r="G6" s="270"/>
    </row>
    <row r="7" spans="3:7" ht="12.75">
      <c r="C7" s="270"/>
      <c r="D7" s="270"/>
      <c r="E7" s="270"/>
      <c r="F7" s="270"/>
      <c r="G7" s="270"/>
    </row>
    <row r="10" ht="13.5" thickBot="1">
      <c r="D10" s="34" t="s">
        <v>259</v>
      </c>
    </row>
    <row r="11" spans="2:6" ht="12.75">
      <c r="B11" s="510" t="s">
        <v>169</v>
      </c>
      <c r="C11" s="514" t="s">
        <v>263</v>
      </c>
      <c r="D11" s="532" t="s">
        <v>390</v>
      </c>
      <c r="E11" s="281"/>
      <c r="F11" s="281"/>
    </row>
    <row r="12" spans="2:6" ht="12.75">
      <c r="B12" s="511"/>
      <c r="C12" s="515"/>
      <c r="D12" s="533"/>
      <c r="E12" s="281"/>
      <c r="F12" s="281"/>
    </row>
    <row r="13" spans="2:6" ht="12.75">
      <c r="B13" s="511"/>
      <c r="C13" s="515"/>
      <c r="D13" s="533"/>
      <c r="E13" s="281"/>
      <c r="F13" s="281"/>
    </row>
    <row r="14" spans="2:6" ht="12.75">
      <c r="B14" s="511"/>
      <c r="C14" s="515"/>
      <c r="D14" s="533"/>
      <c r="E14" s="281"/>
      <c r="F14" s="281"/>
    </row>
    <row r="15" spans="2:6" ht="13.5" thickBot="1">
      <c r="B15" s="511"/>
      <c r="C15" s="515"/>
      <c r="D15" s="533"/>
      <c r="E15" s="281"/>
      <c r="F15" s="281"/>
    </row>
    <row r="16" spans="2:6" ht="13.5" thickBot="1">
      <c r="B16" s="265">
        <v>1</v>
      </c>
      <c r="C16" s="266">
        <v>2</v>
      </c>
      <c r="D16" s="264">
        <v>3</v>
      </c>
      <c r="E16" s="35"/>
      <c r="F16" s="30"/>
    </row>
    <row r="17" spans="2:4" ht="19.5" customHeight="1">
      <c r="B17" s="282" t="s">
        <v>5</v>
      </c>
      <c r="C17" s="272" t="s">
        <v>15</v>
      </c>
      <c r="D17" s="299">
        <v>45500</v>
      </c>
    </row>
    <row r="18" spans="2:4" ht="19.5" customHeight="1">
      <c r="B18" s="283" t="s">
        <v>11</v>
      </c>
      <c r="C18" s="275" t="s">
        <v>207</v>
      </c>
      <c r="D18" s="300"/>
    </row>
    <row r="19" spans="2:4" ht="19.5" customHeight="1">
      <c r="B19" s="283" t="s">
        <v>39</v>
      </c>
      <c r="C19" s="275" t="s">
        <v>208</v>
      </c>
      <c r="D19" s="300">
        <v>550</v>
      </c>
    </row>
    <row r="20" spans="2:4" ht="30" customHeight="1">
      <c r="B20" s="283" t="s">
        <v>40</v>
      </c>
      <c r="C20" s="277" t="s">
        <v>209</v>
      </c>
      <c r="D20" s="300"/>
    </row>
    <row r="21" spans="2:4" ht="19.5" customHeight="1">
      <c r="B21" s="283" t="s">
        <v>41</v>
      </c>
      <c r="C21" s="275" t="s">
        <v>210</v>
      </c>
      <c r="D21" s="300"/>
    </row>
    <row r="22" spans="2:4" ht="19.5" customHeight="1">
      <c r="B22" s="283" t="s">
        <v>42</v>
      </c>
      <c r="C22" s="277" t="s">
        <v>211</v>
      </c>
      <c r="D22" s="300"/>
    </row>
    <row r="23" spans="2:4" ht="19.5" customHeight="1">
      <c r="B23" s="283" t="s">
        <v>43</v>
      </c>
      <c r="C23" s="277" t="s">
        <v>212</v>
      </c>
      <c r="D23" s="300"/>
    </row>
    <row r="24" spans="2:4" s="177" customFormat="1" ht="19.5" customHeight="1" thickBot="1">
      <c r="B24" s="284" t="s">
        <v>44</v>
      </c>
      <c r="C24" s="285" t="s">
        <v>264</v>
      </c>
      <c r="D24" s="301">
        <f>D17+D18+D19+D20+D21+D22+D23</f>
        <v>46050</v>
      </c>
    </row>
    <row r="25" s="177" customFormat="1" ht="12.75">
      <c r="C25" s="258"/>
    </row>
    <row r="26" spans="2:3" s="177" customFormat="1" ht="12.75">
      <c r="B26" s="286" t="s">
        <v>265</v>
      </c>
      <c r="C26" s="259"/>
    </row>
    <row r="34" s="177" customFormat="1" ht="12.75">
      <c r="C34" s="259"/>
    </row>
  </sheetData>
  <mergeCells count="4">
    <mergeCell ref="D11:D15"/>
    <mergeCell ref="B11:B15"/>
    <mergeCell ref="C11:C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1">
      <selection activeCell="B4" sqref="B4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08" t="s">
        <v>482</v>
      </c>
    </row>
    <row r="6" spans="2:7" ht="12.75">
      <c r="B6" s="507" t="s">
        <v>391</v>
      </c>
      <c r="C6" s="523"/>
      <c r="D6" s="523"/>
      <c r="E6" s="270"/>
      <c r="F6" s="270"/>
      <c r="G6" s="270"/>
    </row>
    <row r="7" spans="3:7" ht="12.75">
      <c r="C7" s="270"/>
      <c r="D7" s="270"/>
      <c r="E7" s="270"/>
      <c r="F7" s="270"/>
      <c r="G7" s="270"/>
    </row>
    <row r="10" ht="13.5" thickBot="1">
      <c r="D10" s="34" t="s">
        <v>259</v>
      </c>
    </row>
    <row r="11" spans="2:6" ht="12.75">
      <c r="B11" s="510" t="s">
        <v>169</v>
      </c>
      <c r="C11" s="514" t="s">
        <v>267</v>
      </c>
      <c r="D11" s="532" t="s">
        <v>268</v>
      </c>
      <c r="E11" s="281"/>
      <c r="F11" s="281"/>
    </row>
    <row r="12" spans="2:6" ht="12.75">
      <c r="B12" s="511"/>
      <c r="C12" s="515"/>
      <c r="D12" s="533"/>
      <c r="E12" s="281"/>
      <c r="F12" s="281"/>
    </row>
    <row r="13" spans="2:6" ht="12.75">
      <c r="B13" s="511"/>
      <c r="C13" s="515"/>
      <c r="D13" s="533"/>
      <c r="E13" s="281"/>
      <c r="F13" s="281"/>
    </row>
    <row r="14" spans="2:6" ht="12.75">
      <c r="B14" s="511"/>
      <c r="C14" s="515"/>
      <c r="D14" s="533"/>
      <c r="E14" s="281"/>
      <c r="F14" s="281"/>
    </row>
    <row r="15" spans="2:6" ht="13.5" thickBot="1">
      <c r="B15" s="511"/>
      <c r="C15" s="515"/>
      <c r="D15" s="533"/>
      <c r="E15" s="281"/>
      <c r="F15" s="281"/>
    </row>
    <row r="16" spans="2:6" ht="13.5" thickBot="1">
      <c r="B16" s="265">
        <v>1</v>
      </c>
      <c r="C16" s="266">
        <v>2</v>
      </c>
      <c r="D16" s="264">
        <v>3</v>
      </c>
      <c r="E16" s="35"/>
      <c r="F16" s="30"/>
    </row>
    <row r="17" spans="2:4" ht="19.5" customHeight="1">
      <c r="B17" s="282" t="s">
        <v>5</v>
      </c>
      <c r="C17" s="272"/>
      <c r="D17" s="273"/>
    </row>
    <row r="18" spans="2:4" ht="19.5" customHeight="1">
      <c r="B18" s="283" t="s">
        <v>11</v>
      </c>
      <c r="C18" s="275"/>
      <c r="D18" s="276"/>
    </row>
    <row r="19" spans="2:4" ht="19.5" customHeight="1">
      <c r="B19" s="283" t="s">
        <v>39</v>
      </c>
      <c r="C19" s="275"/>
      <c r="D19" s="276"/>
    </row>
    <row r="20" spans="2:4" ht="30" customHeight="1">
      <c r="B20" s="283" t="s">
        <v>40</v>
      </c>
      <c r="C20" s="277"/>
      <c r="D20" s="276"/>
    </row>
    <row r="21" spans="2:4" ht="19.5" customHeight="1">
      <c r="B21" s="283" t="s">
        <v>41</v>
      </c>
      <c r="C21" s="275"/>
      <c r="D21" s="276"/>
    </row>
    <row r="22" spans="2:4" ht="19.5" customHeight="1">
      <c r="B22" s="283" t="s">
        <v>42</v>
      </c>
      <c r="C22" s="277"/>
      <c r="D22" s="276"/>
    </row>
    <row r="23" spans="2:4" ht="19.5" customHeight="1">
      <c r="B23" s="283" t="s">
        <v>43</v>
      </c>
      <c r="C23" s="277"/>
      <c r="D23" s="276"/>
    </row>
    <row r="24" spans="2:4" s="177" customFormat="1" ht="19.5" customHeight="1" thickBot="1">
      <c r="B24" s="284" t="s">
        <v>44</v>
      </c>
      <c r="C24" s="285" t="s">
        <v>266</v>
      </c>
      <c r="D24" s="313">
        <v>0</v>
      </c>
    </row>
    <row r="25" s="177" customFormat="1" ht="12.75">
      <c r="C25" s="258"/>
    </row>
    <row r="26" spans="2:3" s="177" customFormat="1" ht="12.75">
      <c r="B26" s="286"/>
      <c r="C26" s="259"/>
    </row>
    <row r="34" s="177" customFormat="1" ht="12.75">
      <c r="C34" s="259"/>
    </row>
  </sheetData>
  <mergeCells count="4">
    <mergeCell ref="B11:B15"/>
    <mergeCell ref="C11:C15"/>
    <mergeCell ref="D11:D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8"/>
  <sheetViews>
    <sheetView workbookViewId="0" topLeftCell="A1">
      <selection activeCell="B2" sqref="B2:H2"/>
    </sheetView>
  </sheetViews>
  <sheetFormatPr defaultColWidth="9.00390625" defaultRowHeight="12.75"/>
  <cols>
    <col min="6" max="6" width="11.75390625" style="0" customWidth="1"/>
    <col min="9" max="9" width="12.25390625" style="0" customWidth="1"/>
    <col min="10" max="10" width="13.125" style="0" customWidth="1"/>
    <col min="11" max="11" width="5.625" style="0" customWidth="1"/>
  </cols>
  <sheetData>
    <row r="2" spans="2:9" ht="14.25">
      <c r="B2" s="551" t="s">
        <v>483</v>
      </c>
      <c r="C2" s="551"/>
      <c r="D2" s="523"/>
      <c r="E2" s="523"/>
      <c r="F2" s="523"/>
      <c r="G2" s="523"/>
      <c r="H2" s="523"/>
      <c r="I2" s="35"/>
    </row>
    <row r="5" ht="12.75">
      <c r="B5" s="177" t="s">
        <v>151</v>
      </c>
    </row>
    <row r="6" ht="12.75">
      <c r="B6" s="177" t="s">
        <v>152</v>
      </c>
    </row>
    <row r="10" spans="2:10" ht="12.75">
      <c r="B10" s="31"/>
      <c r="C10" s="31"/>
      <c r="D10" s="31"/>
      <c r="E10" s="31"/>
      <c r="F10" s="31"/>
      <c r="G10" s="31"/>
      <c r="H10" s="31"/>
      <c r="I10" s="31"/>
      <c r="J10" s="31"/>
    </row>
    <row r="11" spans="2:10" ht="12.75">
      <c r="B11" s="31" t="s">
        <v>154</v>
      </c>
      <c r="C11" s="31"/>
      <c r="D11" s="31"/>
      <c r="E11" s="31"/>
      <c r="F11" s="31"/>
      <c r="G11" s="31"/>
      <c r="H11" s="31"/>
      <c r="I11" s="31"/>
      <c r="J11" s="31"/>
    </row>
    <row r="12" spans="2:10" ht="13.5" thickBot="1">
      <c r="B12" s="171"/>
      <c r="C12" s="171"/>
      <c r="D12" s="171"/>
      <c r="E12" s="171"/>
      <c r="F12" s="171"/>
      <c r="G12" s="171"/>
      <c r="H12" s="171"/>
      <c r="I12" s="171"/>
      <c r="J12" s="171"/>
    </row>
    <row r="13" spans="2:10" s="177" customFormat="1" ht="13.5" thickBot="1">
      <c r="B13" s="536" t="s">
        <v>153</v>
      </c>
      <c r="C13" s="537"/>
      <c r="D13" s="537"/>
      <c r="E13" s="537"/>
      <c r="F13" s="537"/>
      <c r="G13" s="254" t="s">
        <v>201</v>
      </c>
      <c r="H13" s="254" t="s">
        <v>202</v>
      </c>
      <c r="I13" s="254" t="s">
        <v>203</v>
      </c>
      <c r="J13" s="179" t="s">
        <v>110</v>
      </c>
    </row>
    <row r="14" spans="2:10" ht="12.75">
      <c r="B14" s="541" t="s">
        <v>155</v>
      </c>
      <c r="C14" s="542"/>
      <c r="D14" s="542"/>
      <c r="E14" s="542"/>
      <c r="F14" s="542"/>
      <c r="G14" s="182"/>
      <c r="H14" s="182"/>
      <c r="I14" s="182"/>
      <c r="J14" s="182">
        <f aca="true" t="shared" si="0" ref="J14:J19">G14+H14</f>
        <v>0</v>
      </c>
    </row>
    <row r="15" spans="2:10" ht="12.75">
      <c r="B15" s="544" t="s">
        <v>156</v>
      </c>
      <c r="C15" s="545"/>
      <c r="D15" s="545"/>
      <c r="E15" s="545"/>
      <c r="F15" s="545"/>
      <c r="G15" s="183"/>
      <c r="H15" s="183"/>
      <c r="I15" s="183"/>
      <c r="J15" s="183">
        <f t="shared" si="0"/>
        <v>0</v>
      </c>
    </row>
    <row r="16" spans="2:10" ht="12.75">
      <c r="B16" s="544" t="s">
        <v>157</v>
      </c>
      <c r="C16" s="545"/>
      <c r="D16" s="545"/>
      <c r="E16" s="545"/>
      <c r="F16" s="545"/>
      <c r="G16" s="183"/>
      <c r="H16" s="183"/>
      <c r="I16" s="183"/>
      <c r="J16" s="183">
        <f t="shared" si="0"/>
        <v>0</v>
      </c>
    </row>
    <row r="17" spans="2:10" ht="12.75">
      <c r="B17" s="544" t="s">
        <v>158</v>
      </c>
      <c r="C17" s="545"/>
      <c r="D17" s="545"/>
      <c r="E17" s="545"/>
      <c r="F17" s="545"/>
      <c r="G17" s="183"/>
      <c r="H17" s="183"/>
      <c r="I17" s="183"/>
      <c r="J17" s="183">
        <f t="shared" si="0"/>
        <v>0</v>
      </c>
    </row>
    <row r="18" spans="2:10" ht="12.75">
      <c r="B18" s="544" t="s">
        <v>159</v>
      </c>
      <c r="C18" s="545"/>
      <c r="D18" s="545"/>
      <c r="E18" s="545"/>
      <c r="F18" s="545"/>
      <c r="G18" s="183"/>
      <c r="H18" s="183"/>
      <c r="I18" s="183"/>
      <c r="J18" s="183">
        <f t="shared" si="0"/>
        <v>0</v>
      </c>
    </row>
    <row r="19" spans="2:10" ht="13.5" thickBot="1">
      <c r="B19" s="547" t="s">
        <v>160</v>
      </c>
      <c r="C19" s="548"/>
      <c r="D19" s="548"/>
      <c r="E19" s="548"/>
      <c r="F19" s="548"/>
      <c r="G19" s="184"/>
      <c r="H19" s="184"/>
      <c r="I19" s="184"/>
      <c r="J19" s="184">
        <f t="shared" si="0"/>
        <v>0</v>
      </c>
    </row>
    <row r="20" spans="2:10" s="177" customFormat="1" ht="13.5" thickBot="1">
      <c r="B20" s="536" t="s">
        <v>161</v>
      </c>
      <c r="C20" s="537"/>
      <c r="D20" s="537"/>
      <c r="E20" s="537"/>
      <c r="F20" s="537"/>
      <c r="G20" s="185">
        <f>SUM(G14:G19)</f>
        <v>0</v>
      </c>
      <c r="H20" s="185">
        <f>SUM(H14:H19)</f>
        <v>0</v>
      </c>
      <c r="I20" s="185"/>
      <c r="J20" s="185">
        <f>SUM(J14:J19)</f>
        <v>0</v>
      </c>
    </row>
    <row r="22" ht="13.5" thickBot="1"/>
    <row r="23" spans="2:10" s="177" customFormat="1" ht="13.5" thickBot="1">
      <c r="B23" s="536" t="s">
        <v>162</v>
      </c>
      <c r="C23" s="537"/>
      <c r="D23" s="537"/>
      <c r="E23" s="537"/>
      <c r="F23" s="550"/>
      <c r="G23" s="254" t="s">
        <v>201</v>
      </c>
      <c r="H23" s="254" t="s">
        <v>202</v>
      </c>
      <c r="I23" s="254" t="s">
        <v>203</v>
      </c>
      <c r="J23" s="179" t="s">
        <v>110</v>
      </c>
    </row>
    <row r="24" spans="2:10" ht="12.75">
      <c r="B24" s="541" t="s">
        <v>163</v>
      </c>
      <c r="C24" s="542"/>
      <c r="D24" s="542"/>
      <c r="E24" s="542"/>
      <c r="F24" s="543"/>
      <c r="G24" s="181"/>
      <c r="H24" s="181"/>
      <c r="I24" s="181"/>
      <c r="J24" s="181">
        <f>G24+H24</f>
        <v>0</v>
      </c>
    </row>
    <row r="25" spans="2:10" ht="12.75">
      <c r="B25" s="544" t="s">
        <v>164</v>
      </c>
      <c r="C25" s="545"/>
      <c r="D25" s="545"/>
      <c r="E25" s="545"/>
      <c r="F25" s="546"/>
      <c r="G25" s="165"/>
      <c r="H25" s="165"/>
      <c r="I25" s="165"/>
      <c r="J25" s="165">
        <f>G25+H25</f>
        <v>0</v>
      </c>
    </row>
    <row r="26" spans="2:10" ht="12.75">
      <c r="B26" s="544" t="s">
        <v>165</v>
      </c>
      <c r="C26" s="545"/>
      <c r="D26" s="545"/>
      <c r="E26" s="545"/>
      <c r="F26" s="546"/>
      <c r="G26" s="165"/>
      <c r="H26" s="165"/>
      <c r="I26" s="165"/>
      <c r="J26" s="165">
        <f>G26+H26</f>
        <v>0</v>
      </c>
    </row>
    <row r="27" spans="2:10" ht="13.5" thickBot="1">
      <c r="B27" s="547" t="s">
        <v>166</v>
      </c>
      <c r="C27" s="548"/>
      <c r="D27" s="548"/>
      <c r="E27" s="548"/>
      <c r="F27" s="549"/>
      <c r="G27" s="165"/>
      <c r="H27" s="165"/>
      <c r="I27" s="165"/>
      <c r="J27" s="165">
        <f>G27+H27</f>
        <v>0</v>
      </c>
    </row>
    <row r="28" spans="2:10" s="177" customFormat="1" ht="13.5" thickBot="1">
      <c r="B28" s="536" t="s">
        <v>75</v>
      </c>
      <c r="C28" s="537"/>
      <c r="D28" s="537"/>
      <c r="E28" s="537"/>
      <c r="F28" s="537"/>
      <c r="G28" s="179">
        <f>G24+G25+G26+G27</f>
        <v>0</v>
      </c>
      <c r="H28" s="179">
        <f>H24+H25+H26+H27</f>
        <v>0</v>
      </c>
      <c r="I28" s="179"/>
      <c r="J28" s="179">
        <f>J24+J25+J26+J27</f>
        <v>0</v>
      </c>
    </row>
    <row r="33" spans="2:10" ht="12.75">
      <c r="B33" s="31" t="s">
        <v>154</v>
      </c>
      <c r="C33" s="31"/>
      <c r="D33" s="31"/>
      <c r="E33" s="31"/>
      <c r="F33" s="31"/>
      <c r="G33" s="31"/>
      <c r="H33" s="31"/>
      <c r="I33" s="31"/>
      <c r="J33" s="31"/>
    </row>
    <row r="34" spans="2:10" ht="13.5" thickBot="1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 s="177" customFormat="1" ht="13.5" thickBot="1">
      <c r="B35" s="536" t="s">
        <v>153</v>
      </c>
      <c r="C35" s="537"/>
      <c r="D35" s="537"/>
      <c r="E35" s="537"/>
      <c r="F35" s="537"/>
      <c r="G35" s="254" t="s">
        <v>201</v>
      </c>
      <c r="H35" s="254" t="s">
        <v>202</v>
      </c>
      <c r="I35" s="254" t="s">
        <v>203</v>
      </c>
      <c r="J35" s="179" t="s">
        <v>110</v>
      </c>
    </row>
    <row r="36" spans="2:10" ht="12.75">
      <c r="B36" s="541" t="s">
        <v>155</v>
      </c>
      <c r="C36" s="542"/>
      <c r="D36" s="542"/>
      <c r="E36" s="542"/>
      <c r="F36" s="542"/>
      <c r="G36" s="181"/>
      <c r="H36" s="181"/>
      <c r="I36" s="181"/>
      <c r="J36" s="181">
        <f aca="true" t="shared" si="1" ref="J36:J41">G36+H36</f>
        <v>0</v>
      </c>
    </row>
    <row r="37" spans="2:10" ht="12.75">
      <c r="B37" s="544" t="s">
        <v>156</v>
      </c>
      <c r="C37" s="545"/>
      <c r="D37" s="545"/>
      <c r="E37" s="545"/>
      <c r="F37" s="545"/>
      <c r="G37" s="165"/>
      <c r="H37" s="165"/>
      <c r="I37" s="165"/>
      <c r="J37" s="165">
        <f t="shared" si="1"/>
        <v>0</v>
      </c>
    </row>
    <row r="38" spans="2:10" ht="12.75">
      <c r="B38" s="544" t="s">
        <v>157</v>
      </c>
      <c r="C38" s="545"/>
      <c r="D38" s="545"/>
      <c r="E38" s="545"/>
      <c r="F38" s="545"/>
      <c r="G38" s="165"/>
      <c r="H38" s="165"/>
      <c r="I38" s="165"/>
      <c r="J38" s="165">
        <f t="shared" si="1"/>
        <v>0</v>
      </c>
    </row>
    <row r="39" spans="2:10" ht="12.75">
      <c r="B39" s="544" t="s">
        <v>158</v>
      </c>
      <c r="C39" s="545"/>
      <c r="D39" s="545"/>
      <c r="E39" s="545"/>
      <c r="F39" s="545"/>
      <c r="G39" s="165"/>
      <c r="H39" s="165"/>
      <c r="I39" s="165"/>
      <c r="J39" s="165">
        <f t="shared" si="1"/>
        <v>0</v>
      </c>
    </row>
    <row r="40" spans="2:10" ht="12.75">
      <c r="B40" s="544" t="s">
        <v>159</v>
      </c>
      <c r="C40" s="545"/>
      <c r="D40" s="545"/>
      <c r="E40" s="545"/>
      <c r="F40" s="545"/>
      <c r="G40" s="165"/>
      <c r="H40" s="165"/>
      <c r="I40" s="165"/>
      <c r="J40" s="165">
        <f t="shared" si="1"/>
        <v>0</v>
      </c>
    </row>
    <row r="41" spans="2:10" ht="13.5" thickBot="1">
      <c r="B41" s="547" t="s">
        <v>160</v>
      </c>
      <c r="C41" s="548"/>
      <c r="D41" s="548"/>
      <c r="E41" s="548"/>
      <c r="F41" s="548"/>
      <c r="G41" s="166"/>
      <c r="H41" s="166"/>
      <c r="I41" s="166"/>
      <c r="J41" s="166">
        <f t="shared" si="1"/>
        <v>0</v>
      </c>
    </row>
    <row r="42" spans="2:10" s="177" customFormat="1" ht="13.5" thickBot="1">
      <c r="B42" s="536" t="s">
        <v>161</v>
      </c>
      <c r="C42" s="537"/>
      <c r="D42" s="537"/>
      <c r="E42" s="537"/>
      <c r="F42" s="537"/>
      <c r="G42" s="180">
        <f>SUM(G36:G41)</f>
        <v>0</v>
      </c>
      <c r="H42" s="180">
        <f>SUM(H36:H41)</f>
        <v>0</v>
      </c>
      <c r="I42" s="180"/>
      <c r="J42" s="180">
        <f>SUM(J36:J41)</f>
        <v>0</v>
      </c>
    </row>
    <row r="44" ht="13.5" thickBot="1"/>
    <row r="45" spans="2:10" s="177" customFormat="1" ht="13.5" thickBot="1">
      <c r="B45" s="536" t="s">
        <v>162</v>
      </c>
      <c r="C45" s="537"/>
      <c r="D45" s="537"/>
      <c r="E45" s="537"/>
      <c r="F45" s="550"/>
      <c r="G45" s="254" t="s">
        <v>201</v>
      </c>
      <c r="H45" s="254" t="s">
        <v>202</v>
      </c>
      <c r="I45" s="254" t="s">
        <v>203</v>
      </c>
      <c r="J45" s="179" t="s">
        <v>110</v>
      </c>
    </row>
    <row r="46" spans="2:10" ht="12.75">
      <c r="B46" s="541" t="s">
        <v>163</v>
      </c>
      <c r="C46" s="542"/>
      <c r="D46" s="542"/>
      <c r="E46" s="542"/>
      <c r="F46" s="543"/>
      <c r="G46" s="181"/>
      <c r="H46" s="181"/>
      <c r="I46" s="181"/>
      <c r="J46" s="181">
        <f>G46+H46</f>
        <v>0</v>
      </c>
    </row>
    <row r="47" spans="2:10" ht="12.75">
      <c r="B47" s="544" t="s">
        <v>164</v>
      </c>
      <c r="C47" s="545"/>
      <c r="D47" s="545"/>
      <c r="E47" s="545"/>
      <c r="F47" s="546"/>
      <c r="G47" s="165"/>
      <c r="H47" s="165"/>
      <c r="I47" s="165"/>
      <c r="J47" s="165">
        <f>G47+H47</f>
        <v>0</v>
      </c>
    </row>
    <row r="48" spans="2:10" ht="12.75">
      <c r="B48" s="544" t="s">
        <v>165</v>
      </c>
      <c r="C48" s="545"/>
      <c r="D48" s="545"/>
      <c r="E48" s="545"/>
      <c r="F48" s="546"/>
      <c r="G48" s="165"/>
      <c r="H48" s="165"/>
      <c r="I48" s="165"/>
      <c r="J48" s="165">
        <f>G48+H48</f>
        <v>0</v>
      </c>
    </row>
    <row r="49" spans="2:10" ht="13.5" thickBot="1">
      <c r="B49" s="547" t="s">
        <v>166</v>
      </c>
      <c r="C49" s="548"/>
      <c r="D49" s="548"/>
      <c r="E49" s="548"/>
      <c r="F49" s="549"/>
      <c r="G49" s="165"/>
      <c r="H49" s="165"/>
      <c r="I49" s="165"/>
      <c r="J49" s="165">
        <f>G49+H49</f>
        <v>0</v>
      </c>
    </row>
    <row r="50" spans="2:10" s="177" customFormat="1" ht="13.5" thickBot="1">
      <c r="B50" s="536" t="s">
        <v>75</v>
      </c>
      <c r="C50" s="537"/>
      <c r="D50" s="537"/>
      <c r="E50" s="537"/>
      <c r="F50" s="537"/>
      <c r="G50" s="179">
        <f>SUM(G46:G49)</f>
        <v>0</v>
      </c>
      <c r="H50" s="179">
        <f>SUM(H46:H49)</f>
        <v>0</v>
      </c>
      <c r="I50" s="179"/>
      <c r="J50" s="179">
        <f>SUM(J46:J49)</f>
        <v>0</v>
      </c>
    </row>
    <row r="53" ht="12.75">
      <c r="B53" s="177" t="s">
        <v>405</v>
      </c>
    </row>
    <row r="55" ht="13.5" thickBot="1"/>
    <row r="56" spans="2:11" ht="13.5" thickBot="1">
      <c r="B56" s="538" t="s">
        <v>167</v>
      </c>
      <c r="C56" s="538"/>
      <c r="D56" s="538"/>
      <c r="E56" s="538"/>
      <c r="F56" s="538"/>
      <c r="G56" s="538"/>
      <c r="H56" s="538"/>
      <c r="I56" s="254"/>
      <c r="J56" s="534" t="s">
        <v>168</v>
      </c>
      <c r="K56" s="534"/>
    </row>
    <row r="57" spans="2:11" ht="13.5" thickBot="1">
      <c r="B57" s="539"/>
      <c r="C57" s="539"/>
      <c r="D57" s="539"/>
      <c r="E57" s="539"/>
      <c r="F57" s="539"/>
      <c r="G57" s="539"/>
      <c r="H57" s="539"/>
      <c r="I57" s="255"/>
      <c r="J57" s="540"/>
      <c r="K57" s="540"/>
    </row>
    <row r="58" spans="2:11" s="177" customFormat="1" ht="13.5" thickBot="1">
      <c r="B58" s="534" t="s">
        <v>75</v>
      </c>
      <c r="C58" s="534"/>
      <c r="D58" s="534"/>
      <c r="E58" s="534"/>
      <c r="F58" s="534"/>
      <c r="G58" s="534"/>
      <c r="H58" s="534"/>
      <c r="I58" s="256"/>
      <c r="J58" s="535">
        <f>J57</f>
        <v>0</v>
      </c>
      <c r="K58" s="535"/>
    </row>
  </sheetData>
  <mergeCells count="35">
    <mergeCell ref="B2:H2"/>
    <mergeCell ref="B13:F13"/>
    <mergeCell ref="B14:F14"/>
    <mergeCell ref="B15:F15"/>
    <mergeCell ref="B16:F16"/>
    <mergeCell ref="B17:F17"/>
    <mergeCell ref="B18:F18"/>
    <mergeCell ref="B19:F19"/>
    <mergeCell ref="B20:F20"/>
    <mergeCell ref="B23:F23"/>
    <mergeCell ref="B24:F24"/>
    <mergeCell ref="B25:F25"/>
    <mergeCell ref="B26:F26"/>
    <mergeCell ref="B27:F27"/>
    <mergeCell ref="B28:F28"/>
    <mergeCell ref="B35:F35"/>
    <mergeCell ref="B36:F36"/>
    <mergeCell ref="B37:F37"/>
    <mergeCell ref="B38:F38"/>
    <mergeCell ref="B39:F39"/>
    <mergeCell ref="B40:F40"/>
    <mergeCell ref="B41:F41"/>
    <mergeCell ref="B42:F42"/>
    <mergeCell ref="B45:F45"/>
    <mergeCell ref="B46:F46"/>
    <mergeCell ref="B47:F47"/>
    <mergeCell ref="B48:F48"/>
    <mergeCell ref="B49:F49"/>
    <mergeCell ref="B58:H58"/>
    <mergeCell ref="J58:K58"/>
    <mergeCell ref="B50:F50"/>
    <mergeCell ref="B56:H56"/>
    <mergeCell ref="J56:K56"/>
    <mergeCell ref="B57:H57"/>
    <mergeCell ref="J57:K5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Normal="80" zoomScaleSheetLayoutView="100" workbookViewId="0" topLeftCell="B1">
      <selection activeCell="N1" sqref="N1:N16384"/>
    </sheetView>
  </sheetViews>
  <sheetFormatPr defaultColWidth="9.00390625" defaultRowHeight="17.25" customHeight="1"/>
  <cols>
    <col min="1" max="1" width="6.75390625" style="108" hidden="1" customWidth="1"/>
    <col min="2" max="2" width="9.375" style="163" customWidth="1"/>
    <col min="3" max="3" width="70.25390625" style="108" customWidth="1"/>
    <col min="4" max="4" width="13.00390625" style="108" customWidth="1"/>
    <col min="5" max="11" width="13.00390625" style="108" hidden="1" customWidth="1"/>
    <col min="12" max="14" width="13.00390625" style="108" customWidth="1"/>
    <col min="15" max="16384" width="9.125" style="108" customWidth="1"/>
  </cols>
  <sheetData>
    <row r="1" spans="1:14" ht="17.25" customHeight="1">
      <c r="A1" s="108" t="s">
        <v>199</v>
      </c>
      <c r="B1" s="551" t="s">
        <v>530</v>
      </c>
      <c r="C1" s="551"/>
      <c r="D1" s="523"/>
      <c r="E1" s="523"/>
      <c r="F1" s="523"/>
      <c r="G1" s="523"/>
      <c r="H1" s="523"/>
      <c r="I1" s="35"/>
      <c r="J1" s="35"/>
      <c r="K1" s="35"/>
      <c r="L1" s="35"/>
      <c r="M1" s="35"/>
      <c r="N1" s="637"/>
    </row>
    <row r="2" ht="17.25" customHeight="1">
      <c r="B2" s="108" t="s">
        <v>508</v>
      </c>
    </row>
    <row r="3" spans="1:14" ht="12.75" customHeight="1">
      <c r="A3" s="109"/>
      <c r="B3" s="110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7.25" customHeight="1" hidden="1" thickBot="1">
      <c r="A4" s="109"/>
      <c r="B4" s="110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7.25" customHeight="1">
      <c r="A5" s="522" t="s">
        <v>395</v>
      </c>
      <c r="B5" s="522"/>
      <c r="C5" s="522"/>
      <c r="D5" s="522"/>
      <c r="E5" s="523"/>
      <c r="F5" s="523"/>
      <c r="G5" s="523"/>
      <c r="H5" s="523"/>
      <c r="I5" s="523"/>
      <c r="J5" s="523"/>
      <c r="K5" s="523"/>
      <c r="L5" s="523"/>
      <c r="M5" s="35"/>
      <c r="N5" s="637"/>
    </row>
    <row r="6" spans="1:4" ht="17.25" customHeight="1" thickBot="1">
      <c r="A6" s="519"/>
      <c r="B6" s="519"/>
      <c r="C6" s="519"/>
      <c r="D6" s="519"/>
    </row>
    <row r="7" spans="1:14" ht="35.25" customHeight="1" thickBot="1">
      <c r="A7" s="391" t="s">
        <v>1</v>
      </c>
      <c r="B7" s="407"/>
      <c r="C7" s="420" t="s">
        <v>299</v>
      </c>
      <c r="D7" s="375" t="s">
        <v>392</v>
      </c>
      <c r="E7" s="375" t="s">
        <v>502</v>
      </c>
      <c r="F7" s="375" t="s">
        <v>503</v>
      </c>
      <c r="G7" s="375" t="s">
        <v>511</v>
      </c>
      <c r="H7" s="375" t="s">
        <v>503</v>
      </c>
      <c r="I7" s="375" t="s">
        <v>516</v>
      </c>
      <c r="J7" s="375" t="s">
        <v>503</v>
      </c>
      <c r="K7" s="375" t="s">
        <v>524</v>
      </c>
      <c r="L7" s="375" t="s">
        <v>503</v>
      </c>
      <c r="M7" s="375" t="s">
        <v>535</v>
      </c>
      <c r="N7" s="375" t="s">
        <v>503</v>
      </c>
    </row>
    <row r="8" spans="1:14" s="115" customFormat="1" ht="17.25" customHeight="1" thickBot="1">
      <c r="A8" s="207">
        <v>1</v>
      </c>
      <c r="B8" s="408" t="s">
        <v>4</v>
      </c>
      <c r="C8" s="421" t="s">
        <v>300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7.25" customHeight="1">
      <c r="A9" s="392">
        <v>2</v>
      </c>
      <c r="B9" s="409" t="s">
        <v>5</v>
      </c>
      <c r="C9" s="369" t="s">
        <v>191</v>
      </c>
      <c r="D9" s="320">
        <f aca="true" t="shared" si="0" ref="D9:J9">D10+D11+D12+D13+D14+D15+D16+D17</f>
        <v>38018</v>
      </c>
      <c r="E9" s="320">
        <f t="shared" si="0"/>
        <v>0</v>
      </c>
      <c r="F9" s="320">
        <f t="shared" si="0"/>
        <v>38018</v>
      </c>
      <c r="G9" s="320">
        <f t="shared" si="0"/>
        <v>0</v>
      </c>
      <c r="H9" s="320">
        <f t="shared" si="0"/>
        <v>38018</v>
      </c>
      <c r="I9" s="320">
        <f t="shared" si="0"/>
        <v>0</v>
      </c>
      <c r="J9" s="320">
        <f t="shared" si="0"/>
        <v>38018</v>
      </c>
      <c r="K9" s="320">
        <f>K10+K11+K12+K13+K14+K15+K16+K17</f>
        <v>-3728</v>
      </c>
      <c r="L9" s="320">
        <f>L10+L11+L12+L13+L14+L15+L16+L17</f>
        <v>34290</v>
      </c>
      <c r="M9" s="320">
        <f>M10+M11+M12+M13+M14+M15+M16+M17</f>
        <v>1308</v>
      </c>
      <c r="N9" s="320">
        <f>N10+N11+N12+N13+N14+N15+N16+N17</f>
        <v>35598</v>
      </c>
    </row>
    <row r="10" spans="1:14" ht="17.25" customHeight="1">
      <c r="A10" s="393">
        <v>3</v>
      </c>
      <c r="B10" s="410" t="s">
        <v>6</v>
      </c>
      <c r="C10" s="422" t="s">
        <v>224</v>
      </c>
      <c r="D10" s="125"/>
      <c r="E10" s="125"/>
      <c r="F10" s="125">
        <f>E10+D10</f>
        <v>0</v>
      </c>
      <c r="G10" s="125"/>
      <c r="H10" s="125">
        <f>G10+F10</f>
        <v>0</v>
      </c>
      <c r="I10" s="125"/>
      <c r="J10" s="125">
        <f>I10+H10</f>
        <v>0</v>
      </c>
      <c r="K10" s="125"/>
      <c r="L10" s="125">
        <f>K10+J10</f>
        <v>0</v>
      </c>
      <c r="M10" s="125"/>
      <c r="N10" s="125">
        <f>M10+L10</f>
        <v>0</v>
      </c>
    </row>
    <row r="11" spans="1:14" ht="17.25" customHeight="1">
      <c r="A11" s="394">
        <v>4</v>
      </c>
      <c r="B11" s="411" t="s">
        <v>197</v>
      </c>
      <c r="C11" s="423" t="s">
        <v>225</v>
      </c>
      <c r="D11" s="117">
        <v>13353</v>
      </c>
      <c r="E11" s="117"/>
      <c r="F11" s="125">
        <f aca="true" t="shared" si="1" ref="F11:F17">E11+D11</f>
        <v>13353</v>
      </c>
      <c r="G11" s="117"/>
      <c r="H11" s="125">
        <f aca="true" t="shared" si="2" ref="H11:H17">G11+F11</f>
        <v>13353</v>
      </c>
      <c r="I11" s="117"/>
      <c r="J11" s="125">
        <f aca="true" t="shared" si="3" ref="J11:J17">I11+H11</f>
        <v>13353</v>
      </c>
      <c r="K11" s="117">
        <v>-8998</v>
      </c>
      <c r="L11" s="125">
        <f aca="true" t="shared" si="4" ref="L11:L17">K11+J11</f>
        <v>4355</v>
      </c>
      <c r="M11" s="117">
        <v>1914</v>
      </c>
      <c r="N11" s="125">
        <f aca="true" t="shared" si="5" ref="N11:N17">M11+L11</f>
        <v>6269</v>
      </c>
    </row>
    <row r="12" spans="1:14" ht="17.25" customHeight="1">
      <c r="A12" s="394">
        <v>5</v>
      </c>
      <c r="B12" s="411" t="s">
        <v>9</v>
      </c>
      <c r="C12" s="1" t="s">
        <v>226</v>
      </c>
      <c r="D12" s="117">
        <v>3205</v>
      </c>
      <c r="E12" s="117"/>
      <c r="F12" s="125">
        <f t="shared" si="1"/>
        <v>3205</v>
      </c>
      <c r="G12" s="117"/>
      <c r="H12" s="125">
        <f t="shared" si="2"/>
        <v>3205</v>
      </c>
      <c r="I12" s="117"/>
      <c r="J12" s="125">
        <f t="shared" si="3"/>
        <v>3205</v>
      </c>
      <c r="K12" s="117">
        <v>339</v>
      </c>
      <c r="L12" s="125">
        <f t="shared" si="4"/>
        <v>3544</v>
      </c>
      <c r="M12" s="117">
        <v>18</v>
      </c>
      <c r="N12" s="125">
        <f t="shared" si="5"/>
        <v>3562</v>
      </c>
    </row>
    <row r="13" spans="1:14" ht="17.25" customHeight="1">
      <c r="A13" s="394">
        <v>6</v>
      </c>
      <c r="B13" s="411" t="s">
        <v>10</v>
      </c>
      <c r="C13" s="1" t="s">
        <v>7</v>
      </c>
      <c r="D13" s="117">
        <f>2230+8317</f>
        <v>10547</v>
      </c>
      <c r="E13" s="117"/>
      <c r="F13" s="125">
        <f t="shared" si="1"/>
        <v>10547</v>
      </c>
      <c r="G13" s="117"/>
      <c r="H13" s="125">
        <f t="shared" si="2"/>
        <v>10547</v>
      </c>
      <c r="I13" s="117"/>
      <c r="J13" s="125">
        <f t="shared" si="3"/>
        <v>10547</v>
      </c>
      <c r="K13" s="117">
        <v>1436</v>
      </c>
      <c r="L13" s="125">
        <f t="shared" si="4"/>
        <v>11983</v>
      </c>
      <c r="M13" s="117">
        <v>44</v>
      </c>
      <c r="N13" s="125">
        <f t="shared" si="5"/>
        <v>12027</v>
      </c>
    </row>
    <row r="14" spans="1:14" ht="17.25" customHeight="1">
      <c r="A14" s="394">
        <v>7</v>
      </c>
      <c r="B14" s="411" t="s">
        <v>227</v>
      </c>
      <c r="C14" s="423" t="s">
        <v>8</v>
      </c>
      <c r="D14" s="117">
        <v>1827</v>
      </c>
      <c r="E14" s="117"/>
      <c r="F14" s="125">
        <f t="shared" si="1"/>
        <v>1827</v>
      </c>
      <c r="G14" s="117"/>
      <c r="H14" s="125">
        <f t="shared" si="2"/>
        <v>1827</v>
      </c>
      <c r="I14" s="117"/>
      <c r="J14" s="125">
        <f t="shared" si="3"/>
        <v>1827</v>
      </c>
      <c r="K14" s="117"/>
      <c r="L14" s="125">
        <f t="shared" si="4"/>
        <v>1827</v>
      </c>
      <c r="M14" s="117"/>
      <c r="N14" s="125">
        <f t="shared" si="5"/>
        <v>1827</v>
      </c>
    </row>
    <row r="15" spans="1:14" ht="17.25" customHeight="1">
      <c r="A15" s="394">
        <v>8</v>
      </c>
      <c r="B15" s="411" t="s">
        <v>228</v>
      </c>
      <c r="C15" s="1" t="s">
        <v>229</v>
      </c>
      <c r="D15" s="117">
        <v>6849</v>
      </c>
      <c r="E15" s="117"/>
      <c r="F15" s="125">
        <f t="shared" si="1"/>
        <v>6849</v>
      </c>
      <c r="G15" s="117"/>
      <c r="H15" s="125">
        <f t="shared" si="2"/>
        <v>6849</v>
      </c>
      <c r="I15" s="117"/>
      <c r="J15" s="125">
        <f t="shared" si="3"/>
        <v>6849</v>
      </c>
      <c r="K15" s="117"/>
      <c r="L15" s="125">
        <f t="shared" si="4"/>
        <v>6849</v>
      </c>
      <c r="M15" s="117">
        <v>-893</v>
      </c>
      <c r="N15" s="125">
        <f t="shared" si="5"/>
        <v>5956</v>
      </c>
    </row>
    <row r="16" spans="1:14" ht="17.25" customHeight="1">
      <c r="A16" s="394">
        <v>10</v>
      </c>
      <c r="B16" s="411" t="s">
        <v>230</v>
      </c>
      <c r="C16" s="1" t="s">
        <v>193</v>
      </c>
      <c r="D16" s="117">
        <v>1000</v>
      </c>
      <c r="E16" s="117"/>
      <c r="F16" s="125">
        <f t="shared" si="1"/>
        <v>1000</v>
      </c>
      <c r="G16" s="117"/>
      <c r="H16" s="125">
        <f t="shared" si="2"/>
        <v>1000</v>
      </c>
      <c r="I16" s="117"/>
      <c r="J16" s="125">
        <f t="shared" si="3"/>
        <v>1000</v>
      </c>
      <c r="K16" s="117">
        <v>801</v>
      </c>
      <c r="L16" s="125">
        <f t="shared" si="4"/>
        <v>1801</v>
      </c>
      <c r="M16" s="117">
        <v>124</v>
      </c>
      <c r="N16" s="125">
        <f t="shared" si="5"/>
        <v>1925</v>
      </c>
    </row>
    <row r="17" spans="1:16" ht="17.25" customHeight="1">
      <c r="A17" s="395">
        <v>11</v>
      </c>
      <c r="B17" s="412" t="s">
        <v>231</v>
      </c>
      <c r="C17" s="424" t="s">
        <v>232</v>
      </c>
      <c r="D17" s="247">
        <v>1237</v>
      </c>
      <c r="E17" s="247"/>
      <c r="F17" s="125">
        <f t="shared" si="1"/>
        <v>1237</v>
      </c>
      <c r="G17" s="247"/>
      <c r="H17" s="125">
        <f t="shared" si="2"/>
        <v>1237</v>
      </c>
      <c r="I17" s="247"/>
      <c r="J17" s="125">
        <f t="shared" si="3"/>
        <v>1237</v>
      </c>
      <c r="K17" s="247">
        <f>2067+32+595</f>
        <v>2694</v>
      </c>
      <c r="L17" s="125">
        <f t="shared" si="4"/>
        <v>3931</v>
      </c>
      <c r="M17" s="247">
        <v>101</v>
      </c>
      <c r="N17" s="125">
        <f t="shared" si="5"/>
        <v>4032</v>
      </c>
      <c r="P17" s="108" t="s">
        <v>525</v>
      </c>
    </row>
    <row r="18" spans="1:14" ht="17.25" customHeight="1">
      <c r="A18" s="394">
        <v>18</v>
      </c>
      <c r="B18" s="374" t="s">
        <v>11</v>
      </c>
      <c r="C18" s="105" t="s">
        <v>192</v>
      </c>
      <c r="D18" s="120">
        <f aca="true" t="shared" si="6" ref="D18:J18">D19+D23+D24+D29+D30</f>
        <v>81524</v>
      </c>
      <c r="E18" s="120">
        <f t="shared" si="6"/>
        <v>-27674</v>
      </c>
      <c r="F18" s="120">
        <f t="shared" si="6"/>
        <v>53850</v>
      </c>
      <c r="G18" s="120">
        <f t="shared" si="6"/>
        <v>0</v>
      </c>
      <c r="H18" s="120">
        <f t="shared" si="6"/>
        <v>53850</v>
      </c>
      <c r="I18" s="120">
        <f t="shared" si="6"/>
        <v>0</v>
      </c>
      <c r="J18" s="120">
        <f t="shared" si="6"/>
        <v>53850</v>
      </c>
      <c r="K18" s="120">
        <f>K19+K23+K24+K29+K30</f>
        <v>16662</v>
      </c>
      <c r="L18" s="120">
        <f>L19+L23+L24+L29+L30</f>
        <v>70512</v>
      </c>
      <c r="M18" s="120">
        <f>M19+M23+M24+M29+M30</f>
        <v>0</v>
      </c>
      <c r="N18" s="120">
        <f>N19+N23+N24+N29+N30</f>
        <v>70512</v>
      </c>
    </row>
    <row r="19" spans="1:14" ht="17.25" customHeight="1">
      <c r="A19" s="393">
        <v>20</v>
      </c>
      <c r="B19" s="410" t="s">
        <v>12</v>
      </c>
      <c r="C19" s="425" t="s">
        <v>15</v>
      </c>
      <c r="D19" s="125">
        <f aca="true" t="shared" si="7" ref="D19:J19">D20+D21+D22</f>
        <v>73174</v>
      </c>
      <c r="E19" s="125">
        <f t="shared" si="7"/>
        <v>-27674</v>
      </c>
      <c r="F19" s="125">
        <f t="shared" si="7"/>
        <v>45500</v>
      </c>
      <c r="G19" s="125">
        <f t="shared" si="7"/>
        <v>0</v>
      </c>
      <c r="H19" s="125">
        <f t="shared" si="7"/>
        <v>45500</v>
      </c>
      <c r="I19" s="125">
        <f t="shared" si="7"/>
        <v>0</v>
      </c>
      <c r="J19" s="125">
        <f t="shared" si="7"/>
        <v>45500</v>
      </c>
      <c r="K19" s="125">
        <f>K20+K21+K22</f>
        <v>15171</v>
      </c>
      <c r="L19" s="125">
        <f>L20+L21+L22</f>
        <v>60671</v>
      </c>
      <c r="M19" s="125">
        <f>M20+M21+M22</f>
        <v>0</v>
      </c>
      <c r="N19" s="125">
        <f>N20+N21+N22</f>
        <v>60671</v>
      </c>
    </row>
    <row r="20" spans="1:14" ht="17.25" customHeight="1">
      <c r="A20" s="394">
        <v>22</v>
      </c>
      <c r="B20" s="411" t="s">
        <v>233</v>
      </c>
      <c r="C20" s="1" t="s">
        <v>16</v>
      </c>
      <c r="D20" s="117">
        <v>8000</v>
      </c>
      <c r="E20" s="117"/>
      <c r="F20" s="117">
        <f>D20+E20</f>
        <v>8000</v>
      </c>
      <c r="G20" s="117"/>
      <c r="H20" s="117">
        <f>F20+G20</f>
        <v>8000</v>
      </c>
      <c r="I20" s="117"/>
      <c r="J20" s="117">
        <f>H20+I20</f>
        <v>8000</v>
      </c>
      <c r="K20" s="117"/>
      <c r="L20" s="117">
        <f>J20+K20</f>
        <v>8000</v>
      </c>
      <c r="M20" s="117"/>
      <c r="N20" s="117">
        <f>L20+M20</f>
        <v>8000</v>
      </c>
    </row>
    <row r="21" spans="1:14" ht="17.25" customHeight="1">
      <c r="A21" s="394">
        <v>23</v>
      </c>
      <c r="B21" s="411" t="s">
        <v>234</v>
      </c>
      <c r="C21" s="1" t="s">
        <v>17</v>
      </c>
      <c r="D21" s="117">
        <v>62674</v>
      </c>
      <c r="E21" s="117">
        <v>-27674</v>
      </c>
      <c r="F21" s="117">
        <f>D21+E21</f>
        <v>35000</v>
      </c>
      <c r="G21" s="117"/>
      <c r="H21" s="117">
        <f>F21+G21</f>
        <v>35000</v>
      </c>
      <c r="I21" s="117"/>
      <c r="J21" s="117">
        <f>H21+I21</f>
        <v>35000</v>
      </c>
      <c r="K21" s="117">
        <v>14421</v>
      </c>
      <c r="L21" s="117">
        <f>J21+K21</f>
        <v>49421</v>
      </c>
      <c r="M21" s="117"/>
      <c r="N21" s="117">
        <f>L21+M21</f>
        <v>49421</v>
      </c>
    </row>
    <row r="22" spans="1:14" ht="17.25" customHeight="1">
      <c r="A22" s="394">
        <v>24</v>
      </c>
      <c r="B22" s="411" t="s">
        <v>235</v>
      </c>
      <c r="C22" s="1" t="s">
        <v>18</v>
      </c>
      <c r="D22" s="117">
        <v>2500</v>
      </c>
      <c r="E22" s="117"/>
      <c r="F22" s="117">
        <f>D22+E22</f>
        <v>2500</v>
      </c>
      <c r="G22" s="117"/>
      <c r="H22" s="117">
        <f>F22+G22</f>
        <v>2500</v>
      </c>
      <c r="I22" s="117"/>
      <c r="J22" s="117">
        <f>H22+I22</f>
        <v>2500</v>
      </c>
      <c r="K22" s="117">
        <v>750</v>
      </c>
      <c r="L22" s="117">
        <f>J22+K22</f>
        <v>3250</v>
      </c>
      <c r="M22" s="117"/>
      <c r="N22" s="117">
        <f>L22+M22</f>
        <v>3250</v>
      </c>
    </row>
    <row r="23" spans="1:14" ht="17.25" customHeight="1">
      <c r="A23" s="394">
        <v>25</v>
      </c>
      <c r="B23" s="411" t="s">
        <v>14</v>
      </c>
      <c r="C23" s="1" t="s">
        <v>13</v>
      </c>
      <c r="D23" s="117">
        <v>0</v>
      </c>
      <c r="E23" s="117">
        <v>0</v>
      </c>
      <c r="F23" s="117">
        <f>D23+E23</f>
        <v>0</v>
      </c>
      <c r="G23" s="117">
        <v>0</v>
      </c>
      <c r="H23" s="117">
        <f>F23+G23</f>
        <v>0</v>
      </c>
      <c r="I23" s="117">
        <v>0</v>
      </c>
      <c r="J23" s="117">
        <f>H23+I23</f>
        <v>0</v>
      </c>
      <c r="K23" s="117">
        <v>0</v>
      </c>
      <c r="L23" s="117">
        <f>J23+K23</f>
        <v>0</v>
      </c>
      <c r="M23" s="117">
        <v>0</v>
      </c>
      <c r="N23" s="117">
        <f>L23+M23</f>
        <v>0</v>
      </c>
    </row>
    <row r="24" spans="1:14" ht="17.25" customHeight="1">
      <c r="A24" s="394">
        <v>26</v>
      </c>
      <c r="B24" s="411" t="s">
        <v>19</v>
      </c>
      <c r="C24" s="1" t="s">
        <v>20</v>
      </c>
      <c r="D24" s="117">
        <f aca="true" t="shared" si="8" ref="D24:J24">D25+D26+D28</f>
        <v>7700</v>
      </c>
      <c r="E24" s="117">
        <f t="shared" si="8"/>
        <v>0</v>
      </c>
      <c r="F24" s="117">
        <f t="shared" si="8"/>
        <v>7700</v>
      </c>
      <c r="G24" s="117">
        <f t="shared" si="8"/>
        <v>0</v>
      </c>
      <c r="H24" s="117">
        <f t="shared" si="8"/>
        <v>7700</v>
      </c>
      <c r="I24" s="117">
        <f t="shared" si="8"/>
        <v>0</v>
      </c>
      <c r="J24" s="117">
        <f t="shared" si="8"/>
        <v>7700</v>
      </c>
      <c r="K24" s="117">
        <f>K25+K26+K28</f>
        <v>1681</v>
      </c>
      <c r="L24" s="117">
        <f>L25+L26+L28</f>
        <v>9381</v>
      </c>
      <c r="M24" s="117">
        <f>M25+M26+M28</f>
        <v>0</v>
      </c>
      <c r="N24" s="117">
        <f>N25+N26+N28</f>
        <v>9381</v>
      </c>
    </row>
    <row r="25" spans="1:14" ht="17.25" customHeight="1">
      <c r="A25" s="394">
        <v>29</v>
      </c>
      <c r="B25" s="411" t="s">
        <v>21</v>
      </c>
      <c r="C25" s="1" t="s">
        <v>24</v>
      </c>
      <c r="D25" s="117">
        <v>4000</v>
      </c>
      <c r="E25" s="117"/>
      <c r="F25" s="117">
        <f aca="true" t="shared" si="9" ref="F25:F30">D25+E25</f>
        <v>4000</v>
      </c>
      <c r="G25" s="117"/>
      <c r="H25" s="117">
        <f aca="true" t="shared" si="10" ref="H25:H30">F25+G25</f>
        <v>4000</v>
      </c>
      <c r="I25" s="117"/>
      <c r="J25" s="117">
        <f aca="true" t="shared" si="11" ref="J25:J30">H25+I25</f>
        <v>4000</v>
      </c>
      <c r="K25" s="117"/>
      <c r="L25" s="117">
        <f aca="true" t="shared" si="12" ref="L25:L30">J25+K25</f>
        <v>4000</v>
      </c>
      <c r="M25" s="117"/>
      <c r="N25" s="117">
        <f aca="true" t="shared" si="13" ref="N25:N30">L25+M25</f>
        <v>4000</v>
      </c>
    </row>
    <row r="26" spans="1:14" ht="17.25" customHeight="1">
      <c r="A26" s="394">
        <v>30</v>
      </c>
      <c r="B26" s="411" t="s">
        <v>22</v>
      </c>
      <c r="C26" s="1" t="s">
        <v>26</v>
      </c>
      <c r="D26" s="117">
        <v>100</v>
      </c>
      <c r="E26" s="117"/>
      <c r="F26" s="117">
        <f t="shared" si="9"/>
        <v>100</v>
      </c>
      <c r="G26" s="117"/>
      <c r="H26" s="117">
        <f t="shared" si="10"/>
        <v>100</v>
      </c>
      <c r="I26" s="117"/>
      <c r="J26" s="117">
        <f t="shared" si="11"/>
        <v>100</v>
      </c>
      <c r="K26" s="117">
        <v>918</v>
      </c>
      <c r="L26" s="117">
        <f t="shared" si="12"/>
        <v>1018</v>
      </c>
      <c r="M26" s="117"/>
      <c r="N26" s="117">
        <f t="shared" si="13"/>
        <v>1018</v>
      </c>
    </row>
    <row r="27" spans="1:14" ht="17.25" customHeight="1" hidden="1">
      <c r="A27" s="394">
        <v>31</v>
      </c>
      <c r="B27" s="411" t="s">
        <v>25</v>
      </c>
      <c r="C27" s="1" t="s">
        <v>27</v>
      </c>
      <c r="D27" s="117"/>
      <c r="E27" s="117"/>
      <c r="F27" s="117">
        <f t="shared" si="9"/>
        <v>0</v>
      </c>
      <c r="G27" s="117"/>
      <c r="H27" s="117">
        <f t="shared" si="10"/>
        <v>0</v>
      </c>
      <c r="I27" s="117"/>
      <c r="J27" s="117">
        <f t="shared" si="11"/>
        <v>0</v>
      </c>
      <c r="K27" s="117"/>
      <c r="L27" s="117">
        <f t="shared" si="12"/>
        <v>0</v>
      </c>
      <c r="M27" s="117"/>
      <c r="N27" s="117">
        <f t="shared" si="13"/>
        <v>0</v>
      </c>
    </row>
    <row r="28" spans="1:15" ht="17.25" customHeight="1">
      <c r="A28" s="394">
        <v>31</v>
      </c>
      <c r="B28" s="411" t="s">
        <v>23</v>
      </c>
      <c r="C28" s="1" t="s">
        <v>132</v>
      </c>
      <c r="D28" s="117">
        <v>3600</v>
      </c>
      <c r="E28" s="117"/>
      <c r="F28" s="117">
        <f t="shared" si="9"/>
        <v>3600</v>
      </c>
      <c r="G28" s="117"/>
      <c r="H28" s="117">
        <f t="shared" si="10"/>
        <v>3600</v>
      </c>
      <c r="I28" s="117"/>
      <c r="J28" s="117">
        <f t="shared" si="11"/>
        <v>3600</v>
      </c>
      <c r="K28" s="117">
        <v>763</v>
      </c>
      <c r="L28" s="117">
        <f t="shared" si="12"/>
        <v>4363</v>
      </c>
      <c r="M28" s="117"/>
      <c r="N28" s="117">
        <f t="shared" si="13"/>
        <v>4363</v>
      </c>
      <c r="O28" s="108" t="s">
        <v>528</v>
      </c>
    </row>
    <row r="29" spans="1:14" ht="17.25" customHeight="1">
      <c r="A29" s="394">
        <v>32</v>
      </c>
      <c r="B29" s="411" t="s">
        <v>28</v>
      </c>
      <c r="C29" s="1" t="s">
        <v>236</v>
      </c>
      <c r="D29" s="117">
        <v>550</v>
      </c>
      <c r="E29" s="117"/>
      <c r="F29" s="117">
        <f t="shared" si="9"/>
        <v>550</v>
      </c>
      <c r="G29" s="117"/>
      <c r="H29" s="117">
        <f t="shared" si="10"/>
        <v>550</v>
      </c>
      <c r="I29" s="117"/>
      <c r="J29" s="117">
        <f t="shared" si="11"/>
        <v>550</v>
      </c>
      <c r="K29" s="117">
        <v>-190</v>
      </c>
      <c r="L29" s="117">
        <f t="shared" si="12"/>
        <v>360</v>
      </c>
      <c r="M29" s="117"/>
      <c r="N29" s="117">
        <f t="shared" si="13"/>
        <v>360</v>
      </c>
    </row>
    <row r="30" spans="1:14" ht="17.25" customHeight="1">
      <c r="A30" s="394">
        <v>33</v>
      </c>
      <c r="B30" s="411" t="s">
        <v>237</v>
      </c>
      <c r="C30" s="1" t="s">
        <v>278</v>
      </c>
      <c r="D30" s="117">
        <v>100</v>
      </c>
      <c r="E30" s="117"/>
      <c r="F30" s="117">
        <f t="shared" si="9"/>
        <v>100</v>
      </c>
      <c r="G30" s="117"/>
      <c r="H30" s="117">
        <f t="shared" si="10"/>
        <v>100</v>
      </c>
      <c r="I30" s="117"/>
      <c r="J30" s="117">
        <f t="shared" si="11"/>
        <v>100</v>
      </c>
      <c r="K30" s="117"/>
      <c r="L30" s="117">
        <f t="shared" si="12"/>
        <v>100</v>
      </c>
      <c r="M30" s="117"/>
      <c r="N30" s="117">
        <f t="shared" si="13"/>
        <v>100</v>
      </c>
    </row>
    <row r="31" spans="1:14" s="115" customFormat="1" ht="17.25" customHeight="1">
      <c r="A31" s="396">
        <v>35</v>
      </c>
      <c r="B31" s="374" t="s">
        <v>39</v>
      </c>
      <c r="C31" s="349" t="s">
        <v>279</v>
      </c>
      <c r="D31" s="120">
        <f aca="true" t="shared" si="14" ref="D31:J31">D32+D37+D41+D42+D43+D44+D45</f>
        <v>104078</v>
      </c>
      <c r="E31" s="120">
        <f t="shared" si="14"/>
        <v>32128</v>
      </c>
      <c r="F31" s="120">
        <f t="shared" si="14"/>
        <v>136206</v>
      </c>
      <c r="G31" s="120">
        <f t="shared" si="14"/>
        <v>3934</v>
      </c>
      <c r="H31" s="120">
        <f t="shared" si="14"/>
        <v>140140</v>
      </c>
      <c r="I31" s="120">
        <f t="shared" si="14"/>
        <v>1029</v>
      </c>
      <c r="J31" s="120">
        <f t="shared" si="14"/>
        <v>141169</v>
      </c>
      <c r="K31" s="120">
        <f>K32+K37+K41+K42+K43+K44+K45</f>
        <v>20978</v>
      </c>
      <c r="L31" s="120">
        <f>L32+L37+L41+L42+L43+L44+L45</f>
        <v>162147</v>
      </c>
      <c r="M31" s="120">
        <f>M32+M37+M41+M42+M43+M44+M45</f>
        <v>-546</v>
      </c>
      <c r="N31" s="120">
        <f>N32+N37+N41+N42+N43+N44+N45</f>
        <v>161601</v>
      </c>
    </row>
    <row r="32" spans="1:15" ht="30" customHeight="1">
      <c r="A32" s="393">
        <v>36</v>
      </c>
      <c r="B32" s="410" t="s">
        <v>182</v>
      </c>
      <c r="C32" s="426" t="s">
        <v>280</v>
      </c>
      <c r="D32" s="117">
        <f aca="true" t="shared" si="15" ref="D32:J32">D33+D34+D35+D36</f>
        <v>84112</v>
      </c>
      <c r="E32" s="117">
        <f t="shared" si="15"/>
        <v>28956</v>
      </c>
      <c r="F32" s="117">
        <f t="shared" si="15"/>
        <v>113068</v>
      </c>
      <c r="G32" s="117">
        <f t="shared" si="15"/>
        <v>0</v>
      </c>
      <c r="H32" s="117">
        <f t="shared" si="15"/>
        <v>113068</v>
      </c>
      <c r="I32" s="117">
        <f t="shared" si="15"/>
        <v>-2696</v>
      </c>
      <c r="J32" s="117">
        <f t="shared" si="15"/>
        <v>110372</v>
      </c>
      <c r="K32" s="117">
        <f>K33+K34+K35+K36</f>
        <v>564</v>
      </c>
      <c r="L32" s="117">
        <f>L33+L34+L35+L36</f>
        <v>110936</v>
      </c>
      <c r="M32" s="117">
        <f>M33+M34+M35+M36</f>
        <v>206</v>
      </c>
      <c r="N32" s="117">
        <f>N33+N34+N35+N36</f>
        <v>111142</v>
      </c>
      <c r="O32" s="376">
        <f>N32+N37</f>
        <v>125338</v>
      </c>
    </row>
    <row r="33" spans="1:14" ht="17.25" customHeight="1">
      <c r="A33" s="394">
        <v>37</v>
      </c>
      <c r="B33" s="411" t="s">
        <v>281</v>
      </c>
      <c r="C33" s="424" t="s">
        <v>282</v>
      </c>
      <c r="D33" s="117">
        <v>38544</v>
      </c>
      <c r="E33" s="117">
        <v>1282</v>
      </c>
      <c r="F33" s="117">
        <f>D33+E33</f>
        <v>39826</v>
      </c>
      <c r="G33" s="117"/>
      <c r="H33" s="117">
        <f>F33+G33</f>
        <v>39826</v>
      </c>
      <c r="I33" s="117"/>
      <c r="J33" s="117">
        <f>H33+I33</f>
        <v>39826</v>
      </c>
      <c r="K33" s="117"/>
      <c r="L33" s="117">
        <f>J33+K33</f>
        <v>39826</v>
      </c>
      <c r="M33" s="117"/>
      <c r="N33" s="117">
        <f>L33+M33</f>
        <v>39826</v>
      </c>
    </row>
    <row r="34" spans="1:14" ht="29.25" customHeight="1">
      <c r="A34" s="393">
        <v>38</v>
      </c>
      <c r="B34" s="411" t="s">
        <v>283</v>
      </c>
      <c r="C34" s="363" t="s">
        <v>284</v>
      </c>
      <c r="D34" s="117">
        <v>9690</v>
      </c>
      <c r="E34" s="117">
        <v>27674</v>
      </c>
      <c r="F34" s="117">
        <f>D34+E34</f>
        <v>37364</v>
      </c>
      <c r="G34" s="117"/>
      <c r="H34" s="117">
        <f>F34+G34</f>
        <v>37364</v>
      </c>
      <c r="I34" s="117">
        <v>-2696</v>
      </c>
      <c r="J34" s="117">
        <f>H34+I34</f>
        <v>34668</v>
      </c>
      <c r="K34" s="117">
        <f>1316-1888-288-1326</f>
        <v>-2186</v>
      </c>
      <c r="L34" s="117">
        <f>J34+K34</f>
        <v>32482</v>
      </c>
      <c r="M34" s="117"/>
      <c r="N34" s="117">
        <f>L34+M34</f>
        <v>32482</v>
      </c>
    </row>
    <row r="35" spans="1:15" ht="29.25" customHeight="1">
      <c r="A35" s="397"/>
      <c r="B35" s="412" t="s">
        <v>427</v>
      </c>
      <c r="C35" s="427" t="s">
        <v>500</v>
      </c>
      <c r="D35" s="117">
        <v>33170</v>
      </c>
      <c r="E35" s="117"/>
      <c r="F35" s="117">
        <f>D35+E35</f>
        <v>33170</v>
      </c>
      <c r="G35" s="117"/>
      <c r="H35" s="117">
        <f>F35+G35</f>
        <v>33170</v>
      </c>
      <c r="I35" s="117"/>
      <c r="J35" s="117">
        <f>H35+I35</f>
        <v>33170</v>
      </c>
      <c r="K35" s="117">
        <v>2750</v>
      </c>
      <c r="L35" s="117">
        <f>J35+K35</f>
        <v>35920</v>
      </c>
      <c r="M35" s="117">
        <v>206</v>
      </c>
      <c r="N35" s="117">
        <f>L35+M35</f>
        <v>36126</v>
      </c>
      <c r="O35" s="108" t="s">
        <v>529</v>
      </c>
    </row>
    <row r="36" spans="1:14" ht="29.25" customHeight="1">
      <c r="A36" s="397"/>
      <c r="B36" s="412" t="s">
        <v>428</v>
      </c>
      <c r="C36" s="427" t="s">
        <v>429</v>
      </c>
      <c r="D36" s="117">
        <v>2708</v>
      </c>
      <c r="E36" s="117"/>
      <c r="F36" s="117">
        <f>D36+E36</f>
        <v>2708</v>
      </c>
      <c r="G36" s="117"/>
      <c r="H36" s="117">
        <f>F36+G36</f>
        <v>2708</v>
      </c>
      <c r="I36" s="117"/>
      <c r="J36" s="117">
        <f>H36+I36</f>
        <v>2708</v>
      </c>
      <c r="K36" s="117"/>
      <c r="L36" s="117">
        <f>J36+K36</f>
        <v>2708</v>
      </c>
      <c r="M36" s="117"/>
      <c r="N36" s="117">
        <f>L36+M36</f>
        <v>2708</v>
      </c>
    </row>
    <row r="37" spans="1:14" ht="17.25" customHeight="1">
      <c r="A37" s="395">
        <v>39</v>
      </c>
      <c r="B37" s="412" t="s">
        <v>247</v>
      </c>
      <c r="C37" s="424" t="s">
        <v>285</v>
      </c>
      <c r="D37" s="117">
        <f>D38+D39</f>
        <v>5058</v>
      </c>
      <c r="E37" s="117">
        <f>E38+E39</f>
        <v>1035</v>
      </c>
      <c r="F37" s="117">
        <f aca="true" t="shared" si="16" ref="F37:L37">F38+F39+F40</f>
        <v>6093</v>
      </c>
      <c r="G37" s="117">
        <f t="shared" si="16"/>
        <v>3935</v>
      </c>
      <c r="H37" s="117">
        <f t="shared" si="16"/>
        <v>10028</v>
      </c>
      <c r="I37" s="117">
        <f t="shared" si="16"/>
        <v>3725</v>
      </c>
      <c r="J37" s="117">
        <f t="shared" si="16"/>
        <v>13753</v>
      </c>
      <c r="K37" s="117">
        <f t="shared" si="16"/>
        <v>2449</v>
      </c>
      <c r="L37" s="117">
        <f t="shared" si="16"/>
        <v>16202</v>
      </c>
      <c r="M37" s="117">
        <f>M38+M39+M40</f>
        <v>-2006</v>
      </c>
      <c r="N37" s="117">
        <f>N38+N39+N40</f>
        <v>14196</v>
      </c>
    </row>
    <row r="38" spans="1:17" ht="29.25" customHeight="1">
      <c r="A38" s="395">
        <v>40</v>
      </c>
      <c r="B38" s="412" t="s">
        <v>286</v>
      </c>
      <c r="C38" s="427" t="s">
        <v>287</v>
      </c>
      <c r="D38" s="117">
        <v>5058</v>
      </c>
      <c r="E38" s="117">
        <v>1035</v>
      </c>
      <c r="F38" s="117">
        <f aca="true" t="shared" si="17" ref="F38:F45">D38+E38</f>
        <v>6093</v>
      </c>
      <c r="G38" s="117">
        <f>-1035+368</f>
        <v>-667</v>
      </c>
      <c r="H38" s="117">
        <f aca="true" t="shared" si="18" ref="H38:H45">F38+G38</f>
        <v>5426</v>
      </c>
      <c r="I38" s="117"/>
      <c r="J38" s="117">
        <f aca="true" t="shared" si="19" ref="J38:J45">H38+I38</f>
        <v>5426</v>
      </c>
      <c r="K38" s="117"/>
      <c r="L38" s="117">
        <f aca="true" t="shared" si="20" ref="L38:L45">J38+K38</f>
        <v>5426</v>
      </c>
      <c r="M38" s="117">
        <v>232</v>
      </c>
      <c r="N38" s="117">
        <f aca="true" t="shared" si="21" ref="N38:N45">L38+M38</f>
        <v>5658</v>
      </c>
      <c r="O38" s="108" t="s">
        <v>504</v>
      </c>
      <c r="Q38" s="108" t="s">
        <v>505</v>
      </c>
    </row>
    <row r="39" spans="1:15" ht="17.25" customHeight="1">
      <c r="A39" s="394">
        <v>41</v>
      </c>
      <c r="B39" s="411" t="s">
        <v>288</v>
      </c>
      <c r="C39" s="1" t="s">
        <v>289</v>
      </c>
      <c r="D39" s="117"/>
      <c r="E39" s="117"/>
      <c r="F39" s="117">
        <f t="shared" si="17"/>
        <v>0</v>
      </c>
      <c r="G39" s="117">
        <v>3218</v>
      </c>
      <c r="H39" s="117">
        <f t="shared" si="18"/>
        <v>3218</v>
      </c>
      <c r="I39" s="117">
        <v>1934</v>
      </c>
      <c r="J39" s="117">
        <f t="shared" si="19"/>
        <v>5152</v>
      </c>
      <c r="K39" s="117">
        <f>-90+802+110</f>
        <v>822</v>
      </c>
      <c r="L39" s="117">
        <f t="shared" si="20"/>
        <v>5974</v>
      </c>
      <c r="M39" s="117">
        <v>1</v>
      </c>
      <c r="N39" s="117">
        <f t="shared" si="21"/>
        <v>5975</v>
      </c>
      <c r="O39" s="108" t="s">
        <v>512</v>
      </c>
    </row>
    <row r="40" spans="1:17" ht="17.25" customHeight="1">
      <c r="A40" s="393"/>
      <c r="B40" s="410" t="s">
        <v>288</v>
      </c>
      <c r="C40" s="425" t="s">
        <v>513</v>
      </c>
      <c r="D40" s="117"/>
      <c r="E40" s="117"/>
      <c r="F40" s="117">
        <f t="shared" si="17"/>
        <v>0</v>
      </c>
      <c r="G40" s="117">
        <f>1035+349</f>
        <v>1384</v>
      </c>
      <c r="H40" s="117">
        <f t="shared" si="18"/>
        <v>1384</v>
      </c>
      <c r="I40" s="117">
        <f>251+251+245+1044</f>
        <v>1791</v>
      </c>
      <c r="J40" s="117">
        <f t="shared" si="19"/>
        <v>3175</v>
      </c>
      <c r="K40" s="117">
        <f>186+232+170+76+963</f>
        <v>1627</v>
      </c>
      <c r="L40" s="117">
        <f t="shared" si="20"/>
        <v>4802</v>
      </c>
      <c r="M40" s="117">
        <v>-2239</v>
      </c>
      <c r="N40" s="117">
        <f t="shared" si="21"/>
        <v>2563</v>
      </c>
      <c r="O40" s="108" t="s">
        <v>514</v>
      </c>
      <c r="Q40" s="108" t="s">
        <v>520</v>
      </c>
    </row>
    <row r="41" spans="1:14" ht="17.25" customHeight="1">
      <c r="A41" s="393">
        <v>42</v>
      </c>
      <c r="B41" s="410" t="s">
        <v>248</v>
      </c>
      <c r="C41" s="425" t="s">
        <v>290</v>
      </c>
      <c r="D41" s="117"/>
      <c r="E41" s="117"/>
      <c r="F41" s="117">
        <f t="shared" si="17"/>
        <v>0</v>
      </c>
      <c r="G41" s="117"/>
      <c r="H41" s="117">
        <f t="shared" si="18"/>
        <v>0</v>
      </c>
      <c r="I41" s="117"/>
      <c r="J41" s="117">
        <f t="shared" si="19"/>
        <v>0</v>
      </c>
      <c r="K41" s="117"/>
      <c r="L41" s="117">
        <f t="shared" si="20"/>
        <v>0</v>
      </c>
      <c r="M41" s="117"/>
      <c r="N41" s="117">
        <f t="shared" si="21"/>
        <v>0</v>
      </c>
    </row>
    <row r="42" spans="1:16" ht="17.25" customHeight="1">
      <c r="A42" s="394">
        <v>43</v>
      </c>
      <c r="B42" s="411" t="s">
        <v>249</v>
      </c>
      <c r="C42" s="1" t="s">
        <v>291</v>
      </c>
      <c r="D42" s="117">
        <v>14908</v>
      </c>
      <c r="E42" s="117">
        <v>2137</v>
      </c>
      <c r="F42" s="117">
        <f t="shared" si="17"/>
        <v>17045</v>
      </c>
      <c r="G42" s="117">
        <v>-1</v>
      </c>
      <c r="H42" s="117">
        <f t="shared" si="18"/>
        <v>17044</v>
      </c>
      <c r="I42" s="117"/>
      <c r="J42" s="117">
        <f t="shared" si="19"/>
        <v>17044</v>
      </c>
      <c r="K42" s="117">
        <f>1028+5652+210+450+78+432+10115</f>
        <v>17965</v>
      </c>
      <c r="L42" s="117">
        <f t="shared" si="20"/>
        <v>35009</v>
      </c>
      <c r="M42" s="117">
        <v>1254</v>
      </c>
      <c r="N42" s="117">
        <f t="shared" si="21"/>
        <v>36263</v>
      </c>
      <c r="O42" s="108" t="s">
        <v>526</v>
      </c>
      <c r="P42" s="108" t="s">
        <v>527</v>
      </c>
    </row>
    <row r="43" spans="1:14" ht="17.25" customHeight="1">
      <c r="A43" s="393">
        <v>44</v>
      </c>
      <c r="B43" s="411" t="s">
        <v>251</v>
      </c>
      <c r="C43" s="1" t="s">
        <v>245</v>
      </c>
      <c r="D43" s="117"/>
      <c r="E43" s="117"/>
      <c r="F43" s="117">
        <f t="shared" si="17"/>
        <v>0</v>
      </c>
      <c r="G43" s="117"/>
      <c r="H43" s="117">
        <f t="shared" si="18"/>
        <v>0</v>
      </c>
      <c r="I43" s="117"/>
      <c r="J43" s="117">
        <f t="shared" si="19"/>
        <v>0</v>
      </c>
      <c r="K43" s="117"/>
      <c r="L43" s="117">
        <f t="shared" si="20"/>
        <v>0</v>
      </c>
      <c r="M43" s="117"/>
      <c r="N43" s="117">
        <f t="shared" si="21"/>
        <v>0</v>
      </c>
    </row>
    <row r="44" spans="1:14" ht="17.25" customHeight="1">
      <c r="A44" s="394">
        <v>45</v>
      </c>
      <c r="B44" s="411" t="s">
        <v>292</v>
      </c>
      <c r="C44" s="1" t="s">
        <v>183</v>
      </c>
      <c r="D44" s="117"/>
      <c r="E44" s="117"/>
      <c r="F44" s="117">
        <f t="shared" si="17"/>
        <v>0</v>
      </c>
      <c r="G44" s="117"/>
      <c r="H44" s="117">
        <f t="shared" si="18"/>
        <v>0</v>
      </c>
      <c r="I44" s="117"/>
      <c r="J44" s="117">
        <f t="shared" si="19"/>
        <v>0</v>
      </c>
      <c r="K44" s="117"/>
      <c r="L44" s="117">
        <f t="shared" si="20"/>
        <v>0</v>
      </c>
      <c r="M44" s="117"/>
      <c r="N44" s="117">
        <f t="shared" si="21"/>
        <v>0</v>
      </c>
    </row>
    <row r="45" spans="1:14" s="193" customFormat="1" ht="17.25" customHeight="1">
      <c r="A45" s="393">
        <v>46</v>
      </c>
      <c r="B45" s="411" t="s">
        <v>293</v>
      </c>
      <c r="C45" s="1" t="s">
        <v>294</v>
      </c>
      <c r="D45" s="117"/>
      <c r="E45" s="117"/>
      <c r="F45" s="117">
        <f t="shared" si="17"/>
        <v>0</v>
      </c>
      <c r="G45" s="117"/>
      <c r="H45" s="117">
        <f t="shared" si="18"/>
        <v>0</v>
      </c>
      <c r="I45" s="117"/>
      <c r="J45" s="117">
        <f t="shared" si="19"/>
        <v>0</v>
      </c>
      <c r="K45" s="117"/>
      <c r="L45" s="117">
        <f t="shared" si="20"/>
        <v>0</v>
      </c>
      <c r="M45" s="117"/>
      <c r="N45" s="117">
        <f t="shared" si="21"/>
        <v>0</v>
      </c>
    </row>
    <row r="46" spans="1:14" s="106" customFormat="1" ht="17.25" customHeight="1">
      <c r="A46" s="396">
        <v>47</v>
      </c>
      <c r="B46" s="413" t="s">
        <v>40</v>
      </c>
      <c r="C46" s="428" t="s">
        <v>295</v>
      </c>
      <c r="D46" s="120">
        <f aca="true" t="shared" si="22" ref="D46:J46">D47+D48</f>
        <v>0</v>
      </c>
      <c r="E46" s="120">
        <f t="shared" si="22"/>
        <v>0</v>
      </c>
      <c r="F46" s="120">
        <f t="shared" si="22"/>
        <v>0</v>
      </c>
      <c r="G46" s="120">
        <f t="shared" si="22"/>
        <v>0</v>
      </c>
      <c r="H46" s="120">
        <f t="shared" si="22"/>
        <v>0</v>
      </c>
      <c r="I46" s="120">
        <f t="shared" si="22"/>
        <v>0</v>
      </c>
      <c r="J46" s="120">
        <f t="shared" si="22"/>
        <v>0</v>
      </c>
      <c r="K46" s="120">
        <f>K47+K48</f>
        <v>145</v>
      </c>
      <c r="L46" s="120">
        <f>L47+L48</f>
        <v>145</v>
      </c>
      <c r="M46" s="120">
        <f>M47+M48</f>
        <v>0</v>
      </c>
      <c r="N46" s="120">
        <f>N47+N48</f>
        <v>145</v>
      </c>
    </row>
    <row r="47" spans="1:14" s="193" customFormat="1" ht="17.25" customHeight="1">
      <c r="A47" s="397">
        <v>48</v>
      </c>
      <c r="B47" s="412" t="s">
        <v>180</v>
      </c>
      <c r="C47" s="429" t="s">
        <v>296</v>
      </c>
      <c r="D47" s="117"/>
      <c r="E47" s="117"/>
      <c r="F47" s="117">
        <f>D47+E47</f>
        <v>0</v>
      </c>
      <c r="G47" s="117"/>
      <c r="H47" s="117">
        <f>F47+G47</f>
        <v>0</v>
      </c>
      <c r="I47" s="117"/>
      <c r="J47" s="117">
        <f>H47+I47</f>
        <v>0</v>
      </c>
      <c r="K47" s="117">
        <v>145</v>
      </c>
      <c r="L47" s="117">
        <f>J47+K47</f>
        <v>145</v>
      </c>
      <c r="M47" s="117"/>
      <c r="N47" s="117">
        <f>L47+M47</f>
        <v>145</v>
      </c>
    </row>
    <row r="48" spans="1:14" ht="17.25" customHeight="1">
      <c r="A48" s="394">
        <v>49</v>
      </c>
      <c r="B48" s="411" t="s">
        <v>181</v>
      </c>
      <c r="C48" s="430" t="s">
        <v>297</v>
      </c>
      <c r="D48" s="117"/>
      <c r="E48" s="117"/>
      <c r="F48" s="117">
        <f>D48+E48</f>
        <v>0</v>
      </c>
      <c r="G48" s="117"/>
      <c r="H48" s="117">
        <f>F48+G48</f>
        <v>0</v>
      </c>
      <c r="I48" s="117"/>
      <c r="J48" s="117">
        <f>H48+I48</f>
        <v>0</v>
      </c>
      <c r="K48" s="117"/>
      <c r="L48" s="117">
        <f>J48+K48</f>
        <v>0</v>
      </c>
      <c r="M48" s="117"/>
      <c r="N48" s="117">
        <f>L48+M48</f>
        <v>0</v>
      </c>
    </row>
    <row r="49" spans="1:14" s="115" customFormat="1" ht="17.25" customHeight="1" thickBot="1">
      <c r="A49" s="398">
        <v>52</v>
      </c>
      <c r="B49" s="414"/>
      <c r="C49" s="431" t="s">
        <v>298</v>
      </c>
      <c r="D49" s="248">
        <f aca="true" t="shared" si="23" ref="D49:J49">D46+D31+D18+D9</f>
        <v>223620</v>
      </c>
      <c r="E49" s="248">
        <f t="shared" si="23"/>
        <v>4454</v>
      </c>
      <c r="F49" s="248">
        <f t="shared" si="23"/>
        <v>228074</v>
      </c>
      <c r="G49" s="248">
        <f t="shared" si="23"/>
        <v>3934</v>
      </c>
      <c r="H49" s="248">
        <f t="shared" si="23"/>
        <v>232008</v>
      </c>
      <c r="I49" s="248">
        <f t="shared" si="23"/>
        <v>1029</v>
      </c>
      <c r="J49" s="248">
        <f t="shared" si="23"/>
        <v>233037</v>
      </c>
      <c r="K49" s="248">
        <f>K46+K31+K18+K9</f>
        <v>34057</v>
      </c>
      <c r="L49" s="248">
        <f>L46+L31+L18+L9</f>
        <v>267094</v>
      </c>
      <c r="M49" s="248">
        <f>M46+M31+M18+M9</f>
        <v>762</v>
      </c>
      <c r="N49" s="248">
        <f>N46+N31+N18+N9</f>
        <v>267856</v>
      </c>
    </row>
    <row r="50" spans="1:14" s="115" customFormat="1" ht="17.25" customHeight="1" thickBot="1">
      <c r="A50" s="207">
        <v>53</v>
      </c>
      <c r="B50" s="415" t="s">
        <v>29</v>
      </c>
      <c r="C50" s="432" t="s">
        <v>301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1:14" s="115" customFormat="1" ht="17.25" customHeight="1">
      <c r="A51" s="392">
        <v>54</v>
      </c>
      <c r="B51" s="409" t="s">
        <v>5</v>
      </c>
      <c r="C51" s="369" t="s">
        <v>302</v>
      </c>
      <c r="D51" s="164">
        <f aca="true" t="shared" si="24" ref="D51:J51">D52+D53+D54</f>
        <v>0</v>
      </c>
      <c r="E51" s="164">
        <f t="shared" si="24"/>
        <v>0</v>
      </c>
      <c r="F51" s="164">
        <f t="shared" si="24"/>
        <v>0</v>
      </c>
      <c r="G51" s="164">
        <f t="shared" si="24"/>
        <v>0</v>
      </c>
      <c r="H51" s="164">
        <f t="shared" si="24"/>
        <v>0</v>
      </c>
      <c r="I51" s="164">
        <f t="shared" si="24"/>
        <v>0</v>
      </c>
      <c r="J51" s="164">
        <f t="shared" si="24"/>
        <v>0</v>
      </c>
      <c r="K51" s="164">
        <f>K52+K53+K54</f>
        <v>0</v>
      </c>
      <c r="L51" s="164">
        <f>L52+L53+L54</f>
        <v>0</v>
      </c>
      <c r="M51" s="164">
        <f>M52+M53+M54</f>
        <v>0</v>
      </c>
      <c r="N51" s="164">
        <f>N52+N53+N54</f>
        <v>0</v>
      </c>
    </row>
    <row r="52" spans="1:14" ht="30.75" customHeight="1">
      <c r="A52" s="394">
        <v>55</v>
      </c>
      <c r="B52" s="411" t="s">
        <v>6</v>
      </c>
      <c r="C52" s="363" t="s">
        <v>246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1:14" ht="17.25" customHeight="1">
      <c r="A53" s="394">
        <v>56</v>
      </c>
      <c r="B53" s="411" t="s">
        <v>197</v>
      </c>
      <c r="C53" s="1" t="s">
        <v>136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7.25" customHeight="1">
      <c r="A54" s="394">
        <v>57</v>
      </c>
      <c r="B54" s="411" t="s">
        <v>9</v>
      </c>
      <c r="C54" s="1" t="s">
        <v>303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s="115" customFormat="1" ht="17.25" customHeight="1">
      <c r="A55" s="396">
        <v>58</v>
      </c>
      <c r="B55" s="374" t="s">
        <v>11</v>
      </c>
      <c r="C55" s="105" t="s">
        <v>304</v>
      </c>
      <c r="D55" s="120">
        <f aca="true" t="shared" si="25" ref="D55:J55">D56+D57</f>
        <v>0</v>
      </c>
      <c r="E55" s="120">
        <f t="shared" si="25"/>
        <v>1443</v>
      </c>
      <c r="F55" s="120">
        <f t="shared" si="25"/>
        <v>1443</v>
      </c>
      <c r="G55" s="120">
        <f t="shared" si="25"/>
        <v>0</v>
      </c>
      <c r="H55" s="120">
        <f t="shared" si="25"/>
        <v>1443</v>
      </c>
      <c r="I55" s="120">
        <f t="shared" si="25"/>
        <v>18000</v>
      </c>
      <c r="J55" s="120">
        <f t="shared" si="25"/>
        <v>19443</v>
      </c>
      <c r="K55" s="120">
        <f>K56+K57</f>
        <v>0</v>
      </c>
      <c r="L55" s="120">
        <f>L56+L57</f>
        <v>19443</v>
      </c>
      <c r="M55" s="120">
        <f>M56+M57</f>
        <v>0</v>
      </c>
      <c r="N55" s="120">
        <f>N56+N57</f>
        <v>19443</v>
      </c>
    </row>
    <row r="56" spans="1:14" ht="17.25" customHeight="1">
      <c r="A56" s="394">
        <v>59</v>
      </c>
      <c r="B56" s="411" t="s">
        <v>12</v>
      </c>
      <c r="C56" s="1" t="s">
        <v>305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7.25" customHeight="1">
      <c r="A57" s="394">
        <v>60</v>
      </c>
      <c r="B57" s="411" t="s">
        <v>14</v>
      </c>
      <c r="C57" s="1" t="s">
        <v>306</v>
      </c>
      <c r="D57" s="117">
        <f aca="true" t="shared" si="26" ref="D57:J57">D58+D59+D60+D61</f>
        <v>0</v>
      </c>
      <c r="E57" s="117">
        <f t="shared" si="26"/>
        <v>1443</v>
      </c>
      <c r="F57" s="117">
        <f t="shared" si="26"/>
        <v>1443</v>
      </c>
      <c r="G57" s="117">
        <f t="shared" si="26"/>
        <v>0</v>
      </c>
      <c r="H57" s="117">
        <f t="shared" si="26"/>
        <v>1443</v>
      </c>
      <c r="I57" s="117">
        <f t="shared" si="26"/>
        <v>18000</v>
      </c>
      <c r="J57" s="117">
        <f t="shared" si="26"/>
        <v>19443</v>
      </c>
      <c r="K57" s="117">
        <f>K58+K59+K60+K61</f>
        <v>0</v>
      </c>
      <c r="L57" s="117">
        <f>L58+L59+L60+L61</f>
        <v>19443</v>
      </c>
      <c r="M57" s="117">
        <f>M58+M59+M60+M61</f>
        <v>0</v>
      </c>
      <c r="N57" s="117">
        <f>N58+N59+N60+N61</f>
        <v>19443</v>
      </c>
    </row>
    <row r="58" spans="1:14" s="348" customFormat="1" ht="17.25" customHeight="1">
      <c r="A58" s="394">
        <v>61</v>
      </c>
      <c r="B58" s="411" t="s">
        <v>307</v>
      </c>
      <c r="C58" s="1" t="s">
        <v>308</v>
      </c>
      <c r="D58" s="117"/>
      <c r="E58" s="117">
        <v>1443</v>
      </c>
      <c r="F58" s="117">
        <f>D58+E58</f>
        <v>1443</v>
      </c>
      <c r="G58" s="117"/>
      <c r="H58" s="117">
        <f>F58+G58</f>
        <v>1443</v>
      </c>
      <c r="I58" s="117">
        <v>18000</v>
      </c>
      <c r="J58" s="117">
        <f>H58+I58</f>
        <v>19443</v>
      </c>
      <c r="K58" s="117"/>
      <c r="L58" s="117">
        <f>J58+K58</f>
        <v>19443</v>
      </c>
      <c r="M58" s="117"/>
      <c r="N58" s="117">
        <f>L58+M58</f>
        <v>19443</v>
      </c>
    </row>
    <row r="59" spans="1:14" ht="17.25" customHeight="1">
      <c r="A59" s="394">
        <v>62</v>
      </c>
      <c r="B59" s="411" t="s">
        <v>309</v>
      </c>
      <c r="C59" s="1" t="s">
        <v>310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7.25" customHeight="1">
      <c r="A60" s="394">
        <v>63</v>
      </c>
      <c r="B60" s="411" t="s">
        <v>311</v>
      </c>
      <c r="C60" s="1" t="s">
        <v>312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7.25" customHeight="1">
      <c r="A61" s="394">
        <v>64</v>
      </c>
      <c r="B61" s="411" t="s">
        <v>313</v>
      </c>
      <c r="C61" s="1" t="s">
        <v>250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s="115" customFormat="1" ht="17.25" customHeight="1">
      <c r="A62" s="396">
        <v>65</v>
      </c>
      <c r="B62" s="374" t="s">
        <v>39</v>
      </c>
      <c r="C62" s="105" t="s">
        <v>314</v>
      </c>
      <c r="D62" s="120">
        <f aca="true" t="shared" si="27" ref="D62:J62">D63+D64+D65</f>
        <v>0</v>
      </c>
      <c r="E62" s="120">
        <f t="shared" si="27"/>
        <v>0</v>
      </c>
      <c r="F62" s="120">
        <f t="shared" si="27"/>
        <v>0</v>
      </c>
      <c r="G62" s="120">
        <f t="shared" si="27"/>
        <v>0</v>
      </c>
      <c r="H62" s="120">
        <f t="shared" si="27"/>
        <v>0</v>
      </c>
      <c r="I62" s="120">
        <f t="shared" si="27"/>
        <v>0</v>
      </c>
      <c r="J62" s="120">
        <f t="shared" si="27"/>
        <v>0</v>
      </c>
      <c r="K62" s="120">
        <f>K63+K64+K65</f>
        <v>60</v>
      </c>
      <c r="L62" s="120">
        <f>L63+L64+L65</f>
        <v>60</v>
      </c>
      <c r="M62" s="120">
        <f>M63+M64+M65</f>
        <v>0</v>
      </c>
      <c r="N62" s="120">
        <f>N63+N64+N65</f>
        <v>60</v>
      </c>
    </row>
    <row r="63" spans="1:14" ht="17.25" customHeight="1">
      <c r="A63" s="394"/>
      <c r="B63" s="411" t="s">
        <v>182</v>
      </c>
      <c r="C63" s="1" t="s">
        <v>315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1:14" ht="17.25" customHeight="1">
      <c r="A64" s="394"/>
      <c r="B64" s="411" t="s">
        <v>247</v>
      </c>
      <c r="C64" s="1" t="s">
        <v>316</v>
      </c>
      <c r="D64" s="117"/>
      <c r="E64" s="117"/>
      <c r="F64" s="117"/>
      <c r="G64" s="117"/>
      <c r="H64" s="117"/>
      <c r="I64" s="117"/>
      <c r="J64" s="117"/>
      <c r="K64" s="117">
        <v>60</v>
      </c>
      <c r="L64" s="117">
        <f>J64+K64</f>
        <v>60</v>
      </c>
      <c r="M64" s="117"/>
      <c r="N64" s="117">
        <f>L64+M64</f>
        <v>60</v>
      </c>
    </row>
    <row r="65" spans="1:14" ht="17.25" customHeight="1" thickBot="1">
      <c r="A65" s="394">
        <v>66</v>
      </c>
      <c r="B65" s="411" t="s">
        <v>248</v>
      </c>
      <c r="C65" s="433" t="s">
        <v>252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</row>
    <row r="66" spans="1:14" ht="17.25" customHeight="1" thickBot="1">
      <c r="A66" s="207">
        <v>68</v>
      </c>
      <c r="B66" s="408"/>
      <c r="C66" s="434" t="s">
        <v>317</v>
      </c>
      <c r="D66" s="114">
        <f aca="true" t="shared" si="28" ref="D66:J66">D62+D55+D51</f>
        <v>0</v>
      </c>
      <c r="E66" s="114">
        <f t="shared" si="28"/>
        <v>1443</v>
      </c>
      <c r="F66" s="114">
        <f t="shared" si="28"/>
        <v>1443</v>
      </c>
      <c r="G66" s="114">
        <f t="shared" si="28"/>
        <v>0</v>
      </c>
      <c r="H66" s="114">
        <f t="shared" si="28"/>
        <v>1443</v>
      </c>
      <c r="I66" s="114">
        <f t="shared" si="28"/>
        <v>18000</v>
      </c>
      <c r="J66" s="114">
        <f t="shared" si="28"/>
        <v>19443</v>
      </c>
      <c r="K66" s="114">
        <f>K62+K55+K51</f>
        <v>60</v>
      </c>
      <c r="L66" s="114">
        <f>L62+L55+L51</f>
        <v>19503</v>
      </c>
      <c r="M66" s="114">
        <f>M62+M55+M51</f>
        <v>0</v>
      </c>
      <c r="N66" s="114">
        <f>N62+N55+N51</f>
        <v>19503</v>
      </c>
    </row>
    <row r="67" spans="1:14" ht="17.25" customHeight="1" thickBot="1">
      <c r="A67" s="207"/>
      <c r="B67" s="408"/>
      <c r="C67" s="43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1:14" ht="17.25" customHeight="1" thickBot="1">
      <c r="A68" s="207"/>
      <c r="B68" s="408"/>
      <c r="C68" s="434" t="s">
        <v>381</v>
      </c>
      <c r="D68" s="114">
        <f aca="true" t="shared" si="29" ref="D68:J68">D66+D49</f>
        <v>223620</v>
      </c>
      <c r="E68" s="114">
        <f t="shared" si="29"/>
        <v>5897</v>
      </c>
      <c r="F68" s="114">
        <f t="shared" si="29"/>
        <v>229517</v>
      </c>
      <c r="G68" s="114">
        <f t="shared" si="29"/>
        <v>3934</v>
      </c>
      <c r="H68" s="114">
        <f t="shared" si="29"/>
        <v>233451</v>
      </c>
      <c r="I68" s="114">
        <f t="shared" si="29"/>
        <v>19029</v>
      </c>
      <c r="J68" s="114">
        <f t="shared" si="29"/>
        <v>252480</v>
      </c>
      <c r="K68" s="114">
        <f>K66+K49</f>
        <v>34117</v>
      </c>
      <c r="L68" s="114">
        <f>L66+L49</f>
        <v>286597</v>
      </c>
      <c r="M68" s="114">
        <f>M66+M49</f>
        <v>762</v>
      </c>
      <c r="N68" s="114">
        <f>N66+N49</f>
        <v>287359</v>
      </c>
    </row>
    <row r="69" spans="1:14" ht="17.25" customHeight="1" thickBot="1">
      <c r="A69" s="207"/>
      <c r="B69" s="408"/>
      <c r="C69" s="43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1:14" ht="18.75" customHeight="1" thickBot="1">
      <c r="A70" s="207">
        <v>69</v>
      </c>
      <c r="B70" s="408"/>
      <c r="C70" s="435" t="s">
        <v>318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s="115" customFormat="1" ht="17.25" customHeight="1">
      <c r="A71" s="399">
        <v>70</v>
      </c>
      <c r="B71" s="409" t="s">
        <v>4</v>
      </c>
      <c r="C71" s="369" t="s">
        <v>319</v>
      </c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</row>
    <row r="72" spans="1:14" s="115" customFormat="1" ht="17.25" customHeight="1">
      <c r="A72" s="400">
        <v>71</v>
      </c>
      <c r="B72" s="374" t="s">
        <v>5</v>
      </c>
      <c r="C72" s="105" t="s">
        <v>81</v>
      </c>
      <c r="D72" s="120">
        <v>30490</v>
      </c>
      <c r="E72" s="120">
        <v>344</v>
      </c>
      <c r="F72" s="120">
        <f>D72+E72</f>
        <v>30834</v>
      </c>
      <c r="G72" s="120">
        <v>122</v>
      </c>
      <c r="H72" s="120">
        <f>F72+G72</f>
        <v>30956</v>
      </c>
      <c r="I72" s="120">
        <v>258</v>
      </c>
      <c r="J72" s="120">
        <f>H72+I72</f>
        <v>31214</v>
      </c>
      <c r="K72" s="120">
        <f>80+118+809+86+40+4450+354+340</f>
        <v>6277</v>
      </c>
      <c r="L72" s="120">
        <f>J72+K72</f>
        <v>37491</v>
      </c>
      <c r="M72" s="120">
        <v>-592</v>
      </c>
      <c r="N72" s="120">
        <f>L72+M72</f>
        <v>36899</v>
      </c>
    </row>
    <row r="73" spans="1:14" s="115" customFormat="1" ht="17.25" customHeight="1" thickBot="1">
      <c r="A73" s="398">
        <v>72</v>
      </c>
      <c r="B73" s="374" t="s">
        <v>11</v>
      </c>
      <c r="C73" s="105" t="s">
        <v>320</v>
      </c>
      <c r="D73" s="120">
        <v>9320</v>
      </c>
      <c r="E73" s="120">
        <v>93</v>
      </c>
      <c r="F73" s="120">
        <f>D73+E73</f>
        <v>9413</v>
      </c>
      <c r="G73" s="120">
        <v>45</v>
      </c>
      <c r="H73" s="120">
        <f>F73+G73</f>
        <v>9458</v>
      </c>
      <c r="I73" s="120">
        <v>69</v>
      </c>
      <c r="J73" s="120">
        <f>H73+I73</f>
        <v>9527</v>
      </c>
      <c r="K73" s="120">
        <f>29+32+219+23+11+1202+96+92</f>
        <v>1704</v>
      </c>
      <c r="L73" s="120">
        <f>J73+K73</f>
        <v>11231</v>
      </c>
      <c r="M73" s="120">
        <v>-161</v>
      </c>
      <c r="N73" s="120">
        <f>L73+M73</f>
        <v>11070</v>
      </c>
    </row>
    <row r="74" spans="1:14" s="115" customFormat="1" ht="16.5" customHeight="1" thickBot="1">
      <c r="A74" s="401">
        <v>73</v>
      </c>
      <c r="B74" s="374" t="s">
        <v>39</v>
      </c>
      <c r="C74" s="370" t="s">
        <v>82</v>
      </c>
      <c r="D74" s="120">
        <f aca="true" t="shared" si="30" ref="D74:J74">D75+D76</f>
        <v>94093</v>
      </c>
      <c r="E74" s="120">
        <f t="shared" si="30"/>
        <v>3419</v>
      </c>
      <c r="F74" s="120">
        <f t="shared" si="30"/>
        <v>97512</v>
      </c>
      <c r="G74" s="120">
        <f t="shared" si="30"/>
        <v>3585</v>
      </c>
      <c r="H74" s="120">
        <f t="shared" si="30"/>
        <v>101097</v>
      </c>
      <c r="I74" s="120">
        <f t="shared" si="30"/>
        <v>-762</v>
      </c>
      <c r="J74" s="120">
        <f t="shared" si="30"/>
        <v>100335</v>
      </c>
      <c r="K74" s="120">
        <f>K75+K76</f>
        <v>6023</v>
      </c>
      <c r="L74" s="120">
        <f>L75+L76</f>
        <v>106358</v>
      </c>
      <c r="M74" s="120">
        <f>M75+M76</f>
        <v>1515</v>
      </c>
      <c r="N74" s="120">
        <f>N75+N76</f>
        <v>107873</v>
      </c>
    </row>
    <row r="75" spans="1:14" ht="17.25" customHeight="1" thickBot="1">
      <c r="A75" s="360">
        <v>74</v>
      </c>
      <c r="B75" s="411" t="s">
        <v>182</v>
      </c>
      <c r="C75" s="1" t="s">
        <v>321</v>
      </c>
      <c r="D75" s="117">
        <v>93993</v>
      </c>
      <c r="E75" s="117">
        <f>1282+2137</f>
        <v>3419</v>
      </c>
      <c r="F75" s="117">
        <f>D75+E75</f>
        <v>97412</v>
      </c>
      <c r="G75" s="117">
        <f>812+2405+368</f>
        <v>3585</v>
      </c>
      <c r="H75" s="117">
        <f>F75+G75</f>
        <v>100997</v>
      </c>
      <c r="I75" s="117">
        <v>-762</v>
      </c>
      <c r="J75" s="117">
        <f>H75+I75</f>
        <v>100235</v>
      </c>
      <c r="K75" s="117">
        <f>-90+802+110+78+1117+145+750+2067-1326+1436+339+595</f>
        <v>6023</v>
      </c>
      <c r="L75" s="117">
        <f>J75+K75</f>
        <v>106258</v>
      </c>
      <c r="M75" s="117">
        <v>1515</v>
      </c>
      <c r="N75" s="117">
        <f>L75+M75</f>
        <v>107773</v>
      </c>
    </row>
    <row r="76" spans="1:14" ht="17.25" customHeight="1" thickBot="1">
      <c r="A76" s="360">
        <v>75</v>
      </c>
      <c r="B76" s="411" t="s">
        <v>247</v>
      </c>
      <c r="C76" s="1" t="s">
        <v>194</v>
      </c>
      <c r="D76" s="117">
        <v>100</v>
      </c>
      <c r="E76" s="117"/>
      <c r="F76" s="117">
        <f>D76+E76</f>
        <v>100</v>
      </c>
      <c r="G76" s="117"/>
      <c r="H76" s="117">
        <f>F76+G76</f>
        <v>100</v>
      </c>
      <c r="I76" s="117"/>
      <c r="J76" s="117">
        <f>H76+I76</f>
        <v>100</v>
      </c>
      <c r="K76" s="117"/>
      <c r="L76" s="117">
        <f>J76+K76</f>
        <v>100</v>
      </c>
      <c r="M76" s="117"/>
      <c r="N76" s="117">
        <f>L76+M76</f>
        <v>100</v>
      </c>
    </row>
    <row r="77" spans="1:14" s="115" customFormat="1" ht="17.25" customHeight="1">
      <c r="A77" s="392">
        <v>76</v>
      </c>
      <c r="B77" s="374" t="s">
        <v>40</v>
      </c>
      <c r="C77" s="105" t="s">
        <v>46</v>
      </c>
      <c r="D77" s="120">
        <v>26229</v>
      </c>
      <c r="E77" s="120"/>
      <c r="F77" s="120">
        <f>D77+E77</f>
        <v>26229</v>
      </c>
      <c r="G77" s="120"/>
      <c r="H77" s="120">
        <f>F77+G77</f>
        <v>26229</v>
      </c>
      <c r="I77" s="120">
        <v>1044</v>
      </c>
      <c r="J77" s="120">
        <f>H77+I77</f>
        <v>27273</v>
      </c>
      <c r="K77" s="120">
        <f>210+2750+963</f>
        <v>3923</v>
      </c>
      <c r="L77" s="120">
        <f>J77+K77</f>
        <v>31196</v>
      </c>
      <c r="M77" s="120"/>
      <c r="N77" s="120">
        <f>L77+M77</f>
        <v>31196</v>
      </c>
    </row>
    <row r="78" spans="1:14" s="115" customFormat="1" ht="17.25" customHeight="1">
      <c r="A78" s="400">
        <v>77</v>
      </c>
      <c r="B78" s="374" t="s">
        <v>41</v>
      </c>
      <c r="C78" s="105" t="s">
        <v>322</v>
      </c>
      <c r="D78" s="120">
        <f aca="true" t="shared" si="31" ref="D78:J78">D79+D80+D81+D82</f>
        <v>4644</v>
      </c>
      <c r="E78" s="120">
        <f t="shared" si="31"/>
        <v>0</v>
      </c>
      <c r="F78" s="120">
        <f t="shared" si="31"/>
        <v>4644</v>
      </c>
      <c r="G78" s="120">
        <f t="shared" si="31"/>
        <v>0</v>
      </c>
      <c r="H78" s="120">
        <f t="shared" si="31"/>
        <v>4644</v>
      </c>
      <c r="I78" s="120">
        <f t="shared" si="31"/>
        <v>12061</v>
      </c>
      <c r="J78" s="120">
        <f t="shared" si="31"/>
        <v>16705</v>
      </c>
      <c r="K78" s="120">
        <f>K79+K80+K81+K82</f>
        <v>6124</v>
      </c>
      <c r="L78" s="120">
        <f>L79+L80+L81+L82</f>
        <v>22829</v>
      </c>
      <c r="M78" s="120">
        <f>M79+M80+M81+M82</f>
        <v>0</v>
      </c>
      <c r="N78" s="120">
        <f>N79+N80+N81+N82</f>
        <v>22829</v>
      </c>
    </row>
    <row r="79" spans="1:14" ht="17.25" customHeight="1">
      <c r="A79" s="394">
        <v>78</v>
      </c>
      <c r="B79" s="411" t="s">
        <v>241</v>
      </c>
      <c r="C79" s="1" t="s">
        <v>323</v>
      </c>
      <c r="D79" s="117">
        <f>576+553+675</f>
        <v>1804</v>
      </c>
      <c r="E79" s="117"/>
      <c r="F79" s="117">
        <f aca="true" t="shared" si="32" ref="F79:F84">D79+E79</f>
        <v>1804</v>
      </c>
      <c r="G79" s="117"/>
      <c r="H79" s="117">
        <f aca="true" t="shared" si="33" ref="H79:H84">F79+G79</f>
        <v>1804</v>
      </c>
      <c r="I79" s="117">
        <v>12061</v>
      </c>
      <c r="J79" s="117">
        <f aca="true" t="shared" si="34" ref="J79:J84">H79+I79</f>
        <v>13865</v>
      </c>
      <c r="K79" s="117">
        <f>6124</f>
        <v>6124</v>
      </c>
      <c r="L79" s="117">
        <f aca="true" t="shared" si="35" ref="L79:L84">J79+K79</f>
        <v>19989</v>
      </c>
      <c r="M79" s="117">
        <v>60</v>
      </c>
      <c r="N79" s="117">
        <f aca="true" t="shared" si="36" ref="N79:N84">L79+M79</f>
        <v>20049</v>
      </c>
    </row>
    <row r="80" spans="1:14" ht="17.25" customHeight="1">
      <c r="A80" s="395">
        <v>79</v>
      </c>
      <c r="B80" s="411" t="s">
        <v>242</v>
      </c>
      <c r="C80" s="1" t="s">
        <v>324</v>
      </c>
      <c r="D80" s="117"/>
      <c r="E80" s="117"/>
      <c r="F80" s="117">
        <f t="shared" si="32"/>
        <v>0</v>
      </c>
      <c r="G80" s="117"/>
      <c r="H80" s="117">
        <f t="shared" si="33"/>
        <v>0</v>
      </c>
      <c r="I80" s="117"/>
      <c r="J80" s="117">
        <f t="shared" si="34"/>
        <v>0</v>
      </c>
      <c r="K80" s="117"/>
      <c r="L80" s="117">
        <f t="shared" si="35"/>
        <v>0</v>
      </c>
      <c r="M80" s="117"/>
      <c r="N80" s="117">
        <f t="shared" si="36"/>
        <v>0</v>
      </c>
    </row>
    <row r="81" spans="1:14" ht="17.25" customHeight="1">
      <c r="A81" s="394">
        <v>80</v>
      </c>
      <c r="B81" s="411" t="s">
        <v>243</v>
      </c>
      <c r="C81" s="1" t="s">
        <v>325</v>
      </c>
      <c r="D81" s="117">
        <v>2840</v>
      </c>
      <c r="E81" s="117"/>
      <c r="F81" s="117">
        <f t="shared" si="32"/>
        <v>2840</v>
      </c>
      <c r="G81" s="117"/>
      <c r="H81" s="117">
        <f t="shared" si="33"/>
        <v>2840</v>
      </c>
      <c r="I81" s="117"/>
      <c r="J81" s="117">
        <f t="shared" si="34"/>
        <v>2840</v>
      </c>
      <c r="K81" s="117"/>
      <c r="L81" s="117">
        <f t="shared" si="35"/>
        <v>2840</v>
      </c>
      <c r="M81" s="117">
        <v>-60</v>
      </c>
      <c r="N81" s="117">
        <f t="shared" si="36"/>
        <v>2780</v>
      </c>
    </row>
    <row r="82" spans="1:14" ht="17.25" customHeight="1" thickBot="1">
      <c r="A82" s="394">
        <v>81</v>
      </c>
      <c r="B82" s="411" t="s">
        <v>244</v>
      </c>
      <c r="C82" s="1" t="s">
        <v>253</v>
      </c>
      <c r="D82" s="117"/>
      <c r="E82" s="117"/>
      <c r="F82" s="117">
        <f t="shared" si="32"/>
        <v>0</v>
      </c>
      <c r="G82" s="117"/>
      <c r="H82" s="117">
        <f t="shared" si="33"/>
        <v>0</v>
      </c>
      <c r="I82" s="117"/>
      <c r="J82" s="117">
        <f t="shared" si="34"/>
        <v>0</v>
      </c>
      <c r="K82" s="117"/>
      <c r="L82" s="117">
        <f t="shared" si="35"/>
        <v>0</v>
      </c>
      <c r="M82" s="117"/>
      <c r="N82" s="117">
        <f t="shared" si="36"/>
        <v>0</v>
      </c>
    </row>
    <row r="83" spans="1:14" s="115" customFormat="1" ht="17.25" customHeight="1" thickBot="1">
      <c r="A83" s="207">
        <v>82</v>
      </c>
      <c r="B83" s="374" t="s">
        <v>326</v>
      </c>
      <c r="C83" s="105" t="s">
        <v>55</v>
      </c>
      <c r="D83" s="120">
        <v>0</v>
      </c>
      <c r="E83" s="120">
        <v>0</v>
      </c>
      <c r="F83" s="120">
        <f t="shared" si="32"/>
        <v>0</v>
      </c>
      <c r="G83" s="120">
        <v>0</v>
      </c>
      <c r="H83" s="120">
        <f t="shared" si="33"/>
        <v>0</v>
      </c>
      <c r="I83" s="120">
        <v>0</v>
      </c>
      <c r="J83" s="120">
        <f t="shared" si="34"/>
        <v>0</v>
      </c>
      <c r="K83" s="120">
        <v>0</v>
      </c>
      <c r="L83" s="120">
        <f t="shared" si="35"/>
        <v>0</v>
      </c>
      <c r="M83" s="120">
        <v>0</v>
      </c>
      <c r="N83" s="120">
        <f t="shared" si="36"/>
        <v>0</v>
      </c>
    </row>
    <row r="84" spans="1:14" s="115" customFormat="1" ht="17.25" customHeight="1" thickBot="1">
      <c r="A84" s="207">
        <v>83</v>
      </c>
      <c r="B84" s="414" t="s">
        <v>43</v>
      </c>
      <c r="C84" s="253" t="s">
        <v>327</v>
      </c>
      <c r="D84" s="248">
        <v>5000</v>
      </c>
      <c r="E84" s="248"/>
      <c r="F84" s="248">
        <f t="shared" si="32"/>
        <v>5000</v>
      </c>
      <c r="G84" s="248"/>
      <c r="H84" s="248">
        <f t="shared" si="33"/>
        <v>5000</v>
      </c>
      <c r="I84" s="248">
        <v>-3297</v>
      </c>
      <c r="J84" s="248">
        <f t="shared" si="34"/>
        <v>1703</v>
      </c>
      <c r="K84" s="248">
        <f>5937+918+14421+763-190+801+32</f>
        <v>22682</v>
      </c>
      <c r="L84" s="248">
        <f t="shared" si="35"/>
        <v>24385</v>
      </c>
      <c r="M84" s="248">
        <v>7693</v>
      </c>
      <c r="N84" s="248">
        <f t="shared" si="36"/>
        <v>32078</v>
      </c>
    </row>
    <row r="85" spans="1:14" ht="17.25" customHeight="1" thickBot="1">
      <c r="A85" s="207">
        <v>84</v>
      </c>
      <c r="B85" s="219"/>
      <c r="C85" s="436" t="s">
        <v>328</v>
      </c>
      <c r="D85" s="114">
        <f aca="true" t="shared" si="37" ref="D85:J85">D84+D83+D78+D77+D74+D73+D72</f>
        <v>169776</v>
      </c>
      <c r="E85" s="114">
        <f t="shared" si="37"/>
        <v>3856</v>
      </c>
      <c r="F85" s="114">
        <f t="shared" si="37"/>
        <v>173632</v>
      </c>
      <c r="G85" s="114">
        <f t="shared" si="37"/>
        <v>3752</v>
      </c>
      <c r="H85" s="114">
        <f t="shared" si="37"/>
        <v>177384</v>
      </c>
      <c r="I85" s="114">
        <f t="shared" si="37"/>
        <v>9373</v>
      </c>
      <c r="J85" s="114">
        <f t="shared" si="37"/>
        <v>186757</v>
      </c>
      <c r="K85" s="114">
        <f>K84+K83+K78+K77+K74+K73+K72</f>
        <v>46733</v>
      </c>
      <c r="L85" s="114">
        <f>L84+L83+L78+L77+L74+L73+L72</f>
        <v>233490</v>
      </c>
      <c r="M85" s="114">
        <f>M84+M83+M78+M77+M74+M73+M72</f>
        <v>8455</v>
      </c>
      <c r="N85" s="114">
        <f>N84+N83+N78+N77+N74+N73+N72</f>
        <v>241945</v>
      </c>
    </row>
    <row r="86" spans="1:14" ht="17.25" customHeight="1" thickBot="1">
      <c r="A86" s="207">
        <v>85</v>
      </c>
      <c r="B86" s="218" t="s">
        <v>29</v>
      </c>
      <c r="C86" s="369" t="s">
        <v>329</v>
      </c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</row>
    <row r="87" spans="1:16" s="115" customFormat="1" ht="17.25" customHeight="1" thickBot="1">
      <c r="A87" s="402" t="s">
        <v>38</v>
      </c>
      <c r="B87" s="374" t="s">
        <v>5</v>
      </c>
      <c r="C87" s="372" t="s">
        <v>330</v>
      </c>
      <c r="D87" s="120">
        <v>5408</v>
      </c>
      <c r="E87" s="120">
        <v>1443</v>
      </c>
      <c r="F87" s="120">
        <f>D87+E87</f>
        <v>6851</v>
      </c>
      <c r="G87" s="120"/>
      <c r="H87" s="120">
        <f>F87+G87</f>
        <v>6851</v>
      </c>
      <c r="I87" s="120">
        <f>250+2408</f>
        <v>2658</v>
      </c>
      <c r="J87" s="120">
        <f>H87+I87</f>
        <v>9509</v>
      </c>
      <c r="K87" s="120">
        <f>60-919</f>
        <v>-859</v>
      </c>
      <c r="L87" s="120">
        <f>J87+K87</f>
        <v>8650</v>
      </c>
      <c r="M87" s="120"/>
      <c r="N87" s="120">
        <f>L87+M87</f>
        <v>8650</v>
      </c>
      <c r="P87" s="115" t="s">
        <v>517</v>
      </c>
    </row>
    <row r="88" spans="1:14" s="115" customFormat="1" ht="17.25" customHeight="1" thickBot="1">
      <c r="A88" s="207">
        <v>1</v>
      </c>
      <c r="B88" s="374" t="s">
        <v>331</v>
      </c>
      <c r="C88" s="372" t="s">
        <v>332</v>
      </c>
      <c r="D88" s="250">
        <v>3378</v>
      </c>
      <c r="E88" s="250"/>
      <c r="F88" s="120">
        <f>D88+E88</f>
        <v>3378</v>
      </c>
      <c r="G88" s="250"/>
      <c r="H88" s="120">
        <f>F88+G88</f>
        <v>3378</v>
      </c>
      <c r="I88" s="250">
        <f>18000+10206</f>
        <v>28206</v>
      </c>
      <c r="J88" s="120">
        <f>H88+I88</f>
        <v>31584</v>
      </c>
      <c r="K88" s="250">
        <f>919+2150+400+5650</f>
        <v>9119</v>
      </c>
      <c r="L88" s="120">
        <f>J88+K88</f>
        <v>40703</v>
      </c>
      <c r="M88" s="250"/>
      <c r="N88" s="120">
        <f>L88+M88</f>
        <v>40703</v>
      </c>
    </row>
    <row r="89" spans="1:14" s="115" customFormat="1" ht="17.25" customHeight="1">
      <c r="A89" s="399">
        <v>2</v>
      </c>
      <c r="B89" s="374" t="s">
        <v>39</v>
      </c>
      <c r="C89" s="105" t="s">
        <v>254</v>
      </c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</row>
    <row r="90" spans="1:14" s="115" customFormat="1" ht="17.25" customHeight="1">
      <c r="A90" s="396">
        <v>3</v>
      </c>
      <c r="B90" s="374" t="s">
        <v>40</v>
      </c>
      <c r="C90" s="105" t="s">
        <v>333</v>
      </c>
      <c r="D90" s="250">
        <f aca="true" t="shared" si="38" ref="D90:J90">D91+D92+D93+D94+D95</f>
        <v>2700</v>
      </c>
      <c r="E90" s="250">
        <f t="shared" si="38"/>
        <v>0</v>
      </c>
      <c r="F90" s="250">
        <f t="shared" si="38"/>
        <v>2700</v>
      </c>
      <c r="G90" s="250">
        <f t="shared" si="38"/>
        <v>0</v>
      </c>
      <c r="H90" s="250">
        <f t="shared" si="38"/>
        <v>2700</v>
      </c>
      <c r="I90" s="250">
        <f t="shared" si="38"/>
        <v>0</v>
      </c>
      <c r="J90" s="250">
        <f t="shared" si="38"/>
        <v>2700</v>
      </c>
      <c r="K90" s="250">
        <f>K91+K92+K93+K94+K95</f>
        <v>-2550</v>
      </c>
      <c r="L90" s="250">
        <f>L91+L92+L93+L94+L95</f>
        <v>150</v>
      </c>
      <c r="M90" s="250">
        <f>M91+M92+M93+M94+M95</f>
        <v>0</v>
      </c>
      <c r="N90" s="250">
        <f>N91+N92+N93+N94+N95</f>
        <v>150</v>
      </c>
    </row>
    <row r="91" spans="1:14" ht="17.25" customHeight="1">
      <c r="A91" s="393">
        <v>4</v>
      </c>
      <c r="B91" s="411" t="s">
        <v>180</v>
      </c>
      <c r="C91" s="1" t="s">
        <v>334</v>
      </c>
      <c r="D91" s="249">
        <v>400</v>
      </c>
      <c r="E91" s="249"/>
      <c r="F91" s="249">
        <f aca="true" t="shared" si="39" ref="F91:F96">D91+E91</f>
        <v>400</v>
      </c>
      <c r="G91" s="249"/>
      <c r="H91" s="249">
        <f aca="true" t="shared" si="40" ref="H91:H96">F91+G91</f>
        <v>400</v>
      </c>
      <c r="I91" s="249"/>
      <c r="J91" s="249">
        <f aca="true" t="shared" si="41" ref="J91:J96">H91+I91</f>
        <v>400</v>
      </c>
      <c r="K91" s="249">
        <v>-400</v>
      </c>
      <c r="L91" s="249">
        <f aca="true" t="shared" si="42" ref="L91:L96">J91+K91</f>
        <v>0</v>
      </c>
      <c r="M91" s="249"/>
      <c r="N91" s="249">
        <f aca="true" t="shared" si="43" ref="N91:N96">L91+M91</f>
        <v>0</v>
      </c>
    </row>
    <row r="92" spans="1:14" ht="17.25" customHeight="1">
      <c r="A92" s="394">
        <v>5</v>
      </c>
      <c r="B92" s="411" t="s">
        <v>181</v>
      </c>
      <c r="C92" s="1" t="s">
        <v>335</v>
      </c>
      <c r="D92" s="249">
        <v>2300</v>
      </c>
      <c r="E92" s="249"/>
      <c r="F92" s="249">
        <f t="shared" si="39"/>
        <v>2300</v>
      </c>
      <c r="G92" s="249"/>
      <c r="H92" s="249">
        <f t="shared" si="40"/>
        <v>2300</v>
      </c>
      <c r="I92" s="249"/>
      <c r="J92" s="249">
        <f t="shared" si="41"/>
        <v>2300</v>
      </c>
      <c r="K92" s="249">
        <v>-2150</v>
      </c>
      <c r="L92" s="249">
        <f t="shared" si="42"/>
        <v>150</v>
      </c>
      <c r="M92" s="249"/>
      <c r="N92" s="249">
        <f t="shared" si="43"/>
        <v>150</v>
      </c>
    </row>
    <row r="93" spans="1:14" ht="17.25" customHeight="1">
      <c r="A93" s="393">
        <v>6</v>
      </c>
      <c r="B93" s="411" t="s">
        <v>238</v>
      </c>
      <c r="C93" s="1" t="s">
        <v>195</v>
      </c>
      <c r="D93" s="249"/>
      <c r="E93" s="249"/>
      <c r="F93" s="249">
        <f t="shared" si="39"/>
        <v>0</v>
      </c>
      <c r="G93" s="249"/>
      <c r="H93" s="249">
        <f t="shared" si="40"/>
        <v>0</v>
      </c>
      <c r="I93" s="249"/>
      <c r="J93" s="249">
        <f t="shared" si="41"/>
        <v>0</v>
      </c>
      <c r="K93" s="249"/>
      <c r="L93" s="249">
        <f t="shared" si="42"/>
        <v>0</v>
      </c>
      <c r="M93" s="249"/>
      <c r="N93" s="249">
        <f t="shared" si="43"/>
        <v>0</v>
      </c>
    </row>
    <row r="94" spans="1:14" ht="17.25" customHeight="1">
      <c r="A94" s="394">
        <v>7</v>
      </c>
      <c r="B94" s="411" t="s">
        <v>239</v>
      </c>
      <c r="C94" s="1" t="s">
        <v>336</v>
      </c>
      <c r="D94" s="249"/>
      <c r="E94" s="249"/>
      <c r="F94" s="249">
        <f t="shared" si="39"/>
        <v>0</v>
      </c>
      <c r="G94" s="249"/>
      <c r="H94" s="249">
        <f t="shared" si="40"/>
        <v>0</v>
      </c>
      <c r="I94" s="249"/>
      <c r="J94" s="249">
        <f t="shared" si="41"/>
        <v>0</v>
      </c>
      <c r="K94" s="249"/>
      <c r="L94" s="249">
        <f t="shared" si="42"/>
        <v>0</v>
      </c>
      <c r="M94" s="249"/>
      <c r="N94" s="249">
        <f t="shared" si="43"/>
        <v>0</v>
      </c>
    </row>
    <row r="95" spans="1:14" ht="17.25" customHeight="1">
      <c r="A95" s="393">
        <v>8</v>
      </c>
      <c r="B95" s="411" t="s">
        <v>240</v>
      </c>
      <c r="C95" s="1" t="s">
        <v>337</v>
      </c>
      <c r="D95" s="249"/>
      <c r="E95" s="249"/>
      <c r="F95" s="249">
        <f t="shared" si="39"/>
        <v>0</v>
      </c>
      <c r="G95" s="249"/>
      <c r="H95" s="249">
        <f t="shared" si="40"/>
        <v>0</v>
      </c>
      <c r="I95" s="249"/>
      <c r="J95" s="249">
        <f t="shared" si="41"/>
        <v>0</v>
      </c>
      <c r="K95" s="249"/>
      <c r="L95" s="249">
        <f t="shared" si="42"/>
        <v>0</v>
      </c>
      <c r="M95" s="249"/>
      <c r="N95" s="249">
        <f t="shared" si="43"/>
        <v>0</v>
      </c>
    </row>
    <row r="96" spans="1:16" s="115" customFormat="1" ht="17.25" customHeight="1">
      <c r="A96" s="396">
        <v>9</v>
      </c>
      <c r="B96" s="374" t="s">
        <v>41</v>
      </c>
      <c r="C96" s="105" t="s">
        <v>338</v>
      </c>
      <c r="D96" s="250">
        <v>5900</v>
      </c>
      <c r="E96" s="250"/>
      <c r="F96" s="250">
        <f t="shared" si="39"/>
        <v>5900</v>
      </c>
      <c r="G96" s="250"/>
      <c r="H96" s="250">
        <f t="shared" si="40"/>
        <v>5900</v>
      </c>
      <c r="I96" s="250">
        <v>-250</v>
      </c>
      <c r="J96" s="250">
        <f t="shared" si="41"/>
        <v>5650</v>
      </c>
      <c r="K96" s="250">
        <v>-5650</v>
      </c>
      <c r="L96" s="250">
        <f t="shared" si="42"/>
        <v>0</v>
      </c>
      <c r="M96" s="250"/>
      <c r="N96" s="250">
        <f t="shared" si="43"/>
        <v>0</v>
      </c>
      <c r="P96" s="115" t="s">
        <v>517</v>
      </c>
    </row>
    <row r="97" spans="1:14" ht="17.25" customHeight="1">
      <c r="A97" s="394">
        <v>10</v>
      </c>
      <c r="B97" s="411"/>
      <c r="C97" s="364" t="s">
        <v>339</v>
      </c>
      <c r="D97" s="250">
        <f aca="true" t="shared" si="44" ref="D97:J97">D96+D90+D89+D88+D87</f>
        <v>17386</v>
      </c>
      <c r="E97" s="250">
        <f t="shared" si="44"/>
        <v>1443</v>
      </c>
      <c r="F97" s="250">
        <f t="shared" si="44"/>
        <v>18829</v>
      </c>
      <c r="G97" s="250">
        <f t="shared" si="44"/>
        <v>0</v>
      </c>
      <c r="H97" s="250">
        <f t="shared" si="44"/>
        <v>18829</v>
      </c>
      <c r="I97" s="250">
        <f t="shared" si="44"/>
        <v>30614</v>
      </c>
      <c r="J97" s="250">
        <f t="shared" si="44"/>
        <v>49443</v>
      </c>
      <c r="K97" s="250">
        <f>K96+K90+K89+K88+K87</f>
        <v>60</v>
      </c>
      <c r="L97" s="250">
        <f>L96+L90+L89+L88+L87</f>
        <v>49503</v>
      </c>
      <c r="M97" s="250">
        <f>M96+M90+M89+M88+M87</f>
        <v>0</v>
      </c>
      <c r="N97" s="250">
        <f>N96+N90+N89+N88+N87</f>
        <v>49503</v>
      </c>
    </row>
    <row r="98" spans="1:14" ht="17.25" customHeight="1">
      <c r="A98" s="394"/>
      <c r="B98" s="411"/>
      <c r="C98" s="364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</row>
    <row r="99" spans="1:14" ht="17.25" customHeight="1">
      <c r="A99" s="394">
        <v>11</v>
      </c>
      <c r="B99" s="411"/>
      <c r="C99" s="364" t="s">
        <v>341</v>
      </c>
      <c r="D99" s="250">
        <f aca="true" t="shared" si="45" ref="D99:J99">D68</f>
        <v>223620</v>
      </c>
      <c r="E99" s="250">
        <f t="shared" si="45"/>
        <v>5897</v>
      </c>
      <c r="F99" s="250">
        <f t="shared" si="45"/>
        <v>229517</v>
      </c>
      <c r="G99" s="250">
        <f t="shared" si="45"/>
        <v>3934</v>
      </c>
      <c r="H99" s="250">
        <f t="shared" si="45"/>
        <v>233451</v>
      </c>
      <c r="I99" s="250">
        <f t="shared" si="45"/>
        <v>19029</v>
      </c>
      <c r="J99" s="250">
        <f t="shared" si="45"/>
        <v>252480</v>
      </c>
      <c r="K99" s="250">
        <f>K68</f>
        <v>34117</v>
      </c>
      <c r="L99" s="250">
        <f>L68</f>
        <v>286597</v>
      </c>
      <c r="M99" s="250">
        <f>M68</f>
        <v>762</v>
      </c>
      <c r="N99" s="250">
        <f>N68</f>
        <v>287359</v>
      </c>
    </row>
    <row r="100" spans="1:14" ht="17.25" customHeight="1">
      <c r="A100" s="394">
        <v>12</v>
      </c>
      <c r="B100" s="411"/>
      <c r="C100" s="364" t="s">
        <v>340</v>
      </c>
      <c r="D100" s="250">
        <f aca="true" t="shared" si="46" ref="D100:J100">D85+D97</f>
        <v>187162</v>
      </c>
      <c r="E100" s="250">
        <f t="shared" si="46"/>
        <v>5299</v>
      </c>
      <c r="F100" s="250">
        <f t="shared" si="46"/>
        <v>192461</v>
      </c>
      <c r="G100" s="250">
        <f t="shared" si="46"/>
        <v>3752</v>
      </c>
      <c r="H100" s="250">
        <f t="shared" si="46"/>
        <v>196213</v>
      </c>
      <c r="I100" s="250">
        <f t="shared" si="46"/>
        <v>39987</v>
      </c>
      <c r="J100" s="250">
        <f t="shared" si="46"/>
        <v>236200</v>
      </c>
      <c r="K100" s="250">
        <f>K85+K97</f>
        <v>46793</v>
      </c>
      <c r="L100" s="250">
        <f>L85+L97</f>
        <v>282993</v>
      </c>
      <c r="M100" s="250">
        <f>M85+M97</f>
        <v>8455</v>
      </c>
      <c r="N100" s="250">
        <f>N85+N97</f>
        <v>291448</v>
      </c>
    </row>
    <row r="101" spans="1:14" ht="17.25" customHeight="1">
      <c r="A101" s="394"/>
      <c r="B101" s="411"/>
      <c r="C101" s="364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</row>
    <row r="102" spans="1:14" s="115" customFormat="1" ht="17.25" customHeight="1">
      <c r="A102" s="396">
        <v>13</v>
      </c>
      <c r="B102" s="374" t="s">
        <v>30</v>
      </c>
      <c r="C102" s="105" t="s">
        <v>342</v>
      </c>
      <c r="D102" s="250">
        <f aca="true" t="shared" si="47" ref="D102:J102">D103+D104</f>
        <v>71230</v>
      </c>
      <c r="E102" s="250">
        <f t="shared" si="47"/>
        <v>598</v>
      </c>
      <c r="F102" s="250">
        <f t="shared" si="47"/>
        <v>71828</v>
      </c>
      <c r="G102" s="250">
        <f t="shared" si="47"/>
        <v>182</v>
      </c>
      <c r="H102" s="250">
        <f t="shared" si="47"/>
        <v>72010</v>
      </c>
      <c r="I102" s="250">
        <f t="shared" si="47"/>
        <v>4270</v>
      </c>
      <c r="J102" s="250">
        <f t="shared" si="47"/>
        <v>76280</v>
      </c>
      <c r="K102" s="250">
        <f>K103+K104</f>
        <v>-12676</v>
      </c>
      <c r="L102" s="250">
        <f>L103+L104</f>
        <v>63604</v>
      </c>
      <c r="M102" s="250">
        <f>M103+M104</f>
        <v>0</v>
      </c>
      <c r="N102" s="250">
        <f>N103+N104</f>
        <v>55911</v>
      </c>
    </row>
    <row r="103" spans="1:14" ht="17.25" customHeight="1">
      <c r="A103" s="394">
        <v>14</v>
      </c>
      <c r="B103" s="411" t="s">
        <v>5</v>
      </c>
      <c r="C103" s="1" t="s">
        <v>498</v>
      </c>
      <c r="D103" s="249">
        <f aca="true" t="shared" si="48" ref="D103:J103">(D85-D49)*(-1)</f>
        <v>53844</v>
      </c>
      <c r="E103" s="249">
        <f t="shared" si="48"/>
        <v>598</v>
      </c>
      <c r="F103" s="249">
        <f t="shared" si="48"/>
        <v>54442</v>
      </c>
      <c r="G103" s="249">
        <f t="shared" si="48"/>
        <v>182</v>
      </c>
      <c r="H103" s="249">
        <f t="shared" si="48"/>
        <v>54624</v>
      </c>
      <c r="I103" s="249">
        <f t="shared" si="48"/>
        <v>-8344</v>
      </c>
      <c r="J103" s="249">
        <f t="shared" si="48"/>
        <v>46280</v>
      </c>
      <c r="K103" s="249">
        <f>(K85-K49)*(-1)</f>
        <v>-12676</v>
      </c>
      <c r="L103" s="249">
        <f>(L85-L49)*(-1)</f>
        <v>33604</v>
      </c>
      <c r="M103" s="249"/>
      <c r="N103" s="249">
        <f>(N85-N49)*(-1)</f>
        <v>25911</v>
      </c>
    </row>
    <row r="104" spans="1:14" ht="17.25" customHeight="1" thickBot="1">
      <c r="A104" s="403">
        <v>15</v>
      </c>
      <c r="B104" s="411" t="s">
        <v>11</v>
      </c>
      <c r="C104" s="1" t="s">
        <v>499</v>
      </c>
      <c r="D104" s="249">
        <f aca="true" t="shared" si="49" ref="D104:J104">D97-D66</f>
        <v>17386</v>
      </c>
      <c r="E104" s="249">
        <f t="shared" si="49"/>
        <v>0</v>
      </c>
      <c r="F104" s="249">
        <f t="shared" si="49"/>
        <v>17386</v>
      </c>
      <c r="G104" s="249">
        <f t="shared" si="49"/>
        <v>0</v>
      </c>
      <c r="H104" s="249">
        <f t="shared" si="49"/>
        <v>17386</v>
      </c>
      <c r="I104" s="249">
        <f t="shared" si="49"/>
        <v>12614</v>
      </c>
      <c r="J104" s="249">
        <f t="shared" si="49"/>
        <v>30000</v>
      </c>
      <c r="K104" s="249">
        <f>K97-K66</f>
        <v>0</v>
      </c>
      <c r="L104" s="249">
        <f>L97-L66</f>
        <v>30000</v>
      </c>
      <c r="M104" s="249">
        <f>M97-M66</f>
        <v>0</v>
      </c>
      <c r="N104" s="249">
        <f>N97-N66</f>
        <v>30000</v>
      </c>
    </row>
    <row r="105" spans="1:14" ht="17.25" customHeight="1" thickBot="1">
      <c r="A105" s="404"/>
      <c r="B105" s="411"/>
      <c r="C105" s="1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</row>
    <row r="106" spans="1:14" ht="17.25" customHeight="1" thickBot="1">
      <c r="A106" s="207">
        <v>16</v>
      </c>
      <c r="B106" s="374" t="s">
        <v>255</v>
      </c>
      <c r="C106" s="105" t="s">
        <v>345</v>
      </c>
      <c r="D106" s="250">
        <f aca="true" t="shared" si="50" ref="D106:J106">D107+D110</f>
        <v>63297</v>
      </c>
      <c r="E106" s="250">
        <f t="shared" si="50"/>
        <v>0</v>
      </c>
      <c r="F106" s="250">
        <f t="shared" si="50"/>
        <v>63297</v>
      </c>
      <c r="G106" s="250">
        <f t="shared" si="50"/>
        <v>0</v>
      </c>
      <c r="H106" s="250">
        <f t="shared" si="50"/>
        <v>63297</v>
      </c>
      <c r="I106" s="250">
        <f t="shared" si="50"/>
        <v>-889</v>
      </c>
      <c r="J106" s="250">
        <f t="shared" si="50"/>
        <v>62408</v>
      </c>
      <c r="K106" s="250">
        <f>K107+K110</f>
        <v>12061</v>
      </c>
      <c r="L106" s="250">
        <f>L107+L110</f>
        <v>74469</v>
      </c>
      <c r="M106" s="250">
        <f>M107+M110</f>
        <v>0</v>
      </c>
      <c r="N106" s="250">
        <f>N107+N110</f>
        <v>74469</v>
      </c>
    </row>
    <row r="107" spans="1:14" ht="17.25" customHeight="1">
      <c r="A107" s="393">
        <v>17</v>
      </c>
      <c r="B107" s="411" t="s">
        <v>5</v>
      </c>
      <c r="C107" s="1" t="s">
        <v>346</v>
      </c>
      <c r="D107" s="249">
        <f aca="true" t="shared" si="51" ref="D107:J107">D108+D109</f>
        <v>63297</v>
      </c>
      <c r="E107" s="249">
        <f t="shared" si="51"/>
        <v>0</v>
      </c>
      <c r="F107" s="249">
        <f t="shared" si="51"/>
        <v>63297</v>
      </c>
      <c r="G107" s="249">
        <f t="shared" si="51"/>
        <v>0</v>
      </c>
      <c r="H107" s="249">
        <f t="shared" si="51"/>
        <v>63297</v>
      </c>
      <c r="I107" s="249">
        <f t="shared" si="51"/>
        <v>-889</v>
      </c>
      <c r="J107" s="249">
        <f t="shared" si="51"/>
        <v>62408</v>
      </c>
      <c r="K107" s="249">
        <f>K108+K109</f>
        <v>12061</v>
      </c>
      <c r="L107" s="249">
        <f>L108+L109</f>
        <v>74469</v>
      </c>
      <c r="M107" s="249">
        <f>M108+M109</f>
        <v>0</v>
      </c>
      <c r="N107" s="249">
        <f>N108+N109</f>
        <v>74469</v>
      </c>
    </row>
    <row r="108" spans="1:14" ht="17.25" customHeight="1">
      <c r="A108" s="394">
        <v>18</v>
      </c>
      <c r="B108" s="411" t="s">
        <v>6</v>
      </c>
      <c r="C108" s="1" t="s">
        <v>137</v>
      </c>
      <c r="D108" s="249">
        <v>35705</v>
      </c>
      <c r="E108" s="249"/>
      <c r="F108" s="249">
        <f>D108+E108</f>
        <v>35705</v>
      </c>
      <c r="G108" s="249"/>
      <c r="H108" s="249">
        <f>F108+G108</f>
        <v>35705</v>
      </c>
      <c r="I108" s="249">
        <v>-3297</v>
      </c>
      <c r="J108" s="249">
        <f>H108+I108</f>
        <v>32408</v>
      </c>
      <c r="K108" s="249">
        <v>12061</v>
      </c>
      <c r="L108" s="249">
        <f>J108+K108</f>
        <v>44469</v>
      </c>
      <c r="M108" s="249"/>
      <c r="N108" s="249">
        <f>L108+M108</f>
        <v>44469</v>
      </c>
    </row>
    <row r="109" spans="1:14" ht="17.25" customHeight="1">
      <c r="A109" s="394">
        <v>19</v>
      </c>
      <c r="B109" s="411" t="s">
        <v>197</v>
      </c>
      <c r="C109" s="1" t="s">
        <v>138</v>
      </c>
      <c r="D109" s="249">
        <v>27592</v>
      </c>
      <c r="E109" s="249"/>
      <c r="F109" s="249">
        <f>D109+E109</f>
        <v>27592</v>
      </c>
      <c r="G109" s="249"/>
      <c r="H109" s="249">
        <f>F109+G109</f>
        <v>27592</v>
      </c>
      <c r="I109" s="249">
        <v>2408</v>
      </c>
      <c r="J109" s="249">
        <f>H109+I109</f>
        <v>30000</v>
      </c>
      <c r="K109" s="249"/>
      <c r="L109" s="249">
        <f>J109+K109</f>
        <v>30000</v>
      </c>
      <c r="M109" s="249"/>
      <c r="N109" s="249">
        <f>L109+M109</f>
        <v>30000</v>
      </c>
    </row>
    <row r="110" spans="1:14" ht="17.25" customHeight="1">
      <c r="A110" s="394">
        <v>20</v>
      </c>
      <c r="B110" s="411" t="s">
        <v>11</v>
      </c>
      <c r="C110" s="1" t="s">
        <v>347</v>
      </c>
      <c r="D110" s="249">
        <f aca="true" t="shared" si="52" ref="D110:J110">D111+D112</f>
        <v>0</v>
      </c>
      <c r="E110" s="249">
        <f t="shared" si="52"/>
        <v>0</v>
      </c>
      <c r="F110" s="249">
        <f t="shared" si="52"/>
        <v>0</v>
      </c>
      <c r="G110" s="249">
        <f t="shared" si="52"/>
        <v>0</v>
      </c>
      <c r="H110" s="249">
        <f t="shared" si="52"/>
        <v>0</v>
      </c>
      <c r="I110" s="249">
        <f t="shared" si="52"/>
        <v>0</v>
      </c>
      <c r="J110" s="249">
        <f t="shared" si="52"/>
        <v>0</v>
      </c>
      <c r="K110" s="249">
        <f>K111+K112</f>
        <v>0</v>
      </c>
      <c r="L110" s="249">
        <f>L111+L112</f>
        <v>0</v>
      </c>
      <c r="M110" s="249">
        <f>M111+M112</f>
        <v>0</v>
      </c>
      <c r="N110" s="249">
        <f>N111+N112</f>
        <v>0</v>
      </c>
    </row>
    <row r="111" spans="1:14" ht="17.25" customHeight="1">
      <c r="A111" s="394">
        <v>21</v>
      </c>
      <c r="B111" s="411" t="s">
        <v>12</v>
      </c>
      <c r="C111" s="1" t="s">
        <v>348</v>
      </c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</row>
    <row r="112" spans="1:14" ht="17.25" customHeight="1">
      <c r="A112" s="394">
        <v>22</v>
      </c>
      <c r="B112" s="411" t="s">
        <v>14</v>
      </c>
      <c r="C112" s="1" t="s">
        <v>349</v>
      </c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</row>
    <row r="113" spans="1:14" ht="17.25" customHeight="1">
      <c r="A113" s="395"/>
      <c r="B113" s="411"/>
      <c r="C113" s="1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</row>
    <row r="114" spans="1:14" s="115" customFormat="1" ht="28.5" customHeight="1">
      <c r="A114" s="405">
        <v>23</v>
      </c>
      <c r="B114" s="374" t="s">
        <v>32</v>
      </c>
      <c r="C114" s="370" t="s">
        <v>350</v>
      </c>
      <c r="D114" s="250">
        <f aca="true" t="shared" si="53" ref="D114:J114">D115+D118+D125+D128</f>
        <v>0</v>
      </c>
      <c r="E114" s="250">
        <f t="shared" si="53"/>
        <v>0</v>
      </c>
      <c r="F114" s="250">
        <f t="shared" si="53"/>
        <v>0</v>
      </c>
      <c r="G114" s="250">
        <f t="shared" si="53"/>
        <v>0</v>
      </c>
      <c r="H114" s="250">
        <f t="shared" si="53"/>
        <v>0</v>
      </c>
      <c r="I114" s="250">
        <f t="shared" si="53"/>
        <v>0</v>
      </c>
      <c r="J114" s="250">
        <f t="shared" si="53"/>
        <v>0</v>
      </c>
      <c r="K114" s="250">
        <f>K115+K118+K125+K128</f>
        <v>0</v>
      </c>
      <c r="L114" s="250">
        <f>L115+L118+L125+L128</f>
        <v>0</v>
      </c>
      <c r="M114" s="250">
        <f>M115+M118+M125+M128</f>
        <v>0</v>
      </c>
      <c r="N114" s="250">
        <f>N115+N118+N125+N128</f>
        <v>0</v>
      </c>
    </row>
    <row r="115" spans="1:14" ht="17.25" customHeight="1">
      <c r="A115" s="395">
        <v>24</v>
      </c>
      <c r="B115" s="411" t="s">
        <v>5</v>
      </c>
      <c r="C115" s="1" t="s">
        <v>351</v>
      </c>
      <c r="D115" s="249">
        <f aca="true" t="shared" si="54" ref="D115:J115">D116+D117</f>
        <v>0</v>
      </c>
      <c r="E115" s="249">
        <f t="shared" si="54"/>
        <v>0</v>
      </c>
      <c r="F115" s="249">
        <f t="shared" si="54"/>
        <v>0</v>
      </c>
      <c r="G115" s="249">
        <f t="shared" si="54"/>
        <v>0</v>
      </c>
      <c r="H115" s="249">
        <f t="shared" si="54"/>
        <v>0</v>
      </c>
      <c r="I115" s="249">
        <f t="shared" si="54"/>
        <v>0</v>
      </c>
      <c r="J115" s="249">
        <f t="shared" si="54"/>
        <v>0</v>
      </c>
      <c r="K115" s="249">
        <f>K116+K117</f>
        <v>0</v>
      </c>
      <c r="L115" s="249">
        <f>L116+L117</f>
        <v>0</v>
      </c>
      <c r="M115" s="249">
        <f>M116+M117</f>
        <v>0</v>
      </c>
      <c r="N115" s="249">
        <f>N116+N117</f>
        <v>0</v>
      </c>
    </row>
    <row r="116" spans="1:14" ht="17.25" customHeight="1">
      <c r="A116" s="395">
        <v>25</v>
      </c>
      <c r="B116" s="411" t="s">
        <v>6</v>
      </c>
      <c r="C116" s="1" t="s">
        <v>352</v>
      </c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</row>
    <row r="117" spans="1:14" ht="17.25" customHeight="1">
      <c r="A117" s="394">
        <v>26</v>
      </c>
      <c r="B117" s="411" t="s">
        <v>197</v>
      </c>
      <c r="C117" s="1" t="s">
        <v>353</v>
      </c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</row>
    <row r="118" spans="1:14" ht="17.25" customHeight="1">
      <c r="A118" s="394">
        <v>27</v>
      </c>
      <c r="B118" s="411" t="s">
        <v>11</v>
      </c>
      <c r="C118" s="1" t="s">
        <v>354</v>
      </c>
      <c r="D118" s="249">
        <f aca="true" t="shared" si="55" ref="D118:J118">D119+D122</f>
        <v>0</v>
      </c>
      <c r="E118" s="249">
        <f t="shared" si="55"/>
        <v>0</v>
      </c>
      <c r="F118" s="249">
        <f t="shared" si="55"/>
        <v>0</v>
      </c>
      <c r="G118" s="249">
        <f t="shared" si="55"/>
        <v>0</v>
      </c>
      <c r="H118" s="249">
        <f t="shared" si="55"/>
        <v>0</v>
      </c>
      <c r="I118" s="249">
        <f t="shared" si="55"/>
        <v>0</v>
      </c>
      <c r="J118" s="249">
        <f t="shared" si="55"/>
        <v>0</v>
      </c>
      <c r="K118" s="249">
        <f>K119+K122</f>
        <v>0</v>
      </c>
      <c r="L118" s="249">
        <f>L119+L122</f>
        <v>0</v>
      </c>
      <c r="M118" s="249">
        <f>M119+M122</f>
        <v>0</v>
      </c>
      <c r="N118" s="249">
        <f>N119+N122</f>
        <v>0</v>
      </c>
    </row>
    <row r="119" spans="1:14" ht="17.25" customHeight="1">
      <c r="A119" s="394">
        <v>28</v>
      </c>
      <c r="B119" s="411" t="s">
        <v>12</v>
      </c>
      <c r="C119" s="1" t="s">
        <v>355</v>
      </c>
      <c r="D119" s="249">
        <f aca="true" t="shared" si="56" ref="D119:J119">D120+D121</f>
        <v>0</v>
      </c>
      <c r="E119" s="249">
        <f t="shared" si="56"/>
        <v>0</v>
      </c>
      <c r="F119" s="249">
        <f t="shared" si="56"/>
        <v>0</v>
      </c>
      <c r="G119" s="249">
        <f t="shared" si="56"/>
        <v>0</v>
      </c>
      <c r="H119" s="249">
        <f t="shared" si="56"/>
        <v>0</v>
      </c>
      <c r="I119" s="249">
        <f t="shared" si="56"/>
        <v>0</v>
      </c>
      <c r="J119" s="249">
        <f t="shared" si="56"/>
        <v>0</v>
      </c>
      <c r="K119" s="249">
        <f>K120+K121</f>
        <v>0</v>
      </c>
      <c r="L119" s="249">
        <f>L120+L121</f>
        <v>0</v>
      </c>
      <c r="M119" s="249">
        <f>M120+M121</f>
        <v>0</v>
      </c>
      <c r="N119" s="249">
        <f>N120+N121</f>
        <v>0</v>
      </c>
    </row>
    <row r="120" spans="1:14" ht="17.25" customHeight="1" thickBot="1">
      <c r="A120" s="403">
        <v>29</v>
      </c>
      <c r="B120" s="411" t="s">
        <v>233</v>
      </c>
      <c r="C120" s="1" t="s">
        <v>357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</row>
    <row r="121" spans="1:14" ht="17.25" customHeight="1" thickBot="1">
      <c r="A121" s="360">
        <v>30</v>
      </c>
      <c r="B121" s="411" t="s">
        <v>234</v>
      </c>
      <c r="C121" s="362" t="s">
        <v>356</v>
      </c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</row>
    <row r="122" spans="1:14" ht="16.5" customHeight="1" thickBot="1">
      <c r="A122" s="360">
        <v>31</v>
      </c>
      <c r="B122" s="411" t="s">
        <v>14</v>
      </c>
      <c r="C122" s="363" t="s">
        <v>358</v>
      </c>
      <c r="D122" s="249">
        <f aca="true" t="shared" si="57" ref="D122:J122">D123+D124</f>
        <v>0</v>
      </c>
      <c r="E122" s="249">
        <f t="shared" si="57"/>
        <v>0</v>
      </c>
      <c r="F122" s="249">
        <f t="shared" si="57"/>
        <v>0</v>
      </c>
      <c r="G122" s="249">
        <f t="shared" si="57"/>
        <v>0</v>
      </c>
      <c r="H122" s="249">
        <f t="shared" si="57"/>
        <v>0</v>
      </c>
      <c r="I122" s="249">
        <f t="shared" si="57"/>
        <v>0</v>
      </c>
      <c r="J122" s="249">
        <f t="shared" si="57"/>
        <v>0</v>
      </c>
      <c r="K122" s="249">
        <f>K123+K124</f>
        <v>0</v>
      </c>
      <c r="L122" s="249">
        <f>L123+L124</f>
        <v>0</v>
      </c>
      <c r="M122" s="249">
        <f>M123+M124</f>
        <v>0</v>
      </c>
      <c r="N122" s="249">
        <f>N123+N124</f>
        <v>0</v>
      </c>
    </row>
    <row r="123" spans="1:14" ht="17.25" customHeight="1" thickBot="1">
      <c r="A123" s="360">
        <v>32</v>
      </c>
      <c r="B123" s="411" t="s">
        <v>307</v>
      </c>
      <c r="C123" s="1" t="s">
        <v>357</v>
      </c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</row>
    <row r="124" spans="1:14" ht="17.25" customHeight="1">
      <c r="A124" s="406">
        <v>33</v>
      </c>
      <c r="B124" s="411" t="s">
        <v>309</v>
      </c>
      <c r="C124" s="362" t="s">
        <v>356</v>
      </c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</row>
    <row r="125" spans="1:14" ht="17.25" customHeight="1" thickBot="1">
      <c r="A125" s="403">
        <v>34</v>
      </c>
      <c r="B125" s="411" t="s">
        <v>39</v>
      </c>
      <c r="C125" s="1" t="s">
        <v>359</v>
      </c>
      <c r="D125" s="249">
        <f aca="true" t="shared" si="58" ref="D125:J125">D126+D127</f>
        <v>0</v>
      </c>
      <c r="E125" s="249">
        <f t="shared" si="58"/>
        <v>0</v>
      </c>
      <c r="F125" s="249">
        <f t="shared" si="58"/>
        <v>0</v>
      </c>
      <c r="G125" s="249">
        <f t="shared" si="58"/>
        <v>0</v>
      </c>
      <c r="H125" s="249">
        <f t="shared" si="58"/>
        <v>0</v>
      </c>
      <c r="I125" s="249">
        <f t="shared" si="58"/>
        <v>0</v>
      </c>
      <c r="J125" s="249">
        <f t="shared" si="58"/>
        <v>0</v>
      </c>
      <c r="K125" s="249">
        <f>K126+K127</f>
        <v>0</v>
      </c>
      <c r="L125" s="249">
        <f>L126+L127</f>
        <v>0</v>
      </c>
      <c r="M125" s="249">
        <f>M126+M127</f>
        <v>0</v>
      </c>
      <c r="N125" s="249">
        <f>N126+N127</f>
        <v>0</v>
      </c>
    </row>
    <row r="126" spans="1:14" ht="17.25" customHeight="1" thickBot="1">
      <c r="A126" s="360">
        <v>35</v>
      </c>
      <c r="B126" s="411" t="s">
        <v>182</v>
      </c>
      <c r="C126" s="1" t="s">
        <v>360</v>
      </c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</row>
    <row r="127" spans="1:14" ht="17.25" customHeight="1">
      <c r="A127" s="393">
        <v>36</v>
      </c>
      <c r="B127" s="411" t="s">
        <v>247</v>
      </c>
      <c r="C127" s="1" t="s">
        <v>361</v>
      </c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</row>
    <row r="128" spans="1:14" ht="17.25" customHeight="1">
      <c r="A128" s="394">
        <v>37</v>
      </c>
      <c r="B128" s="411" t="s">
        <v>40</v>
      </c>
      <c r="C128" s="1" t="s">
        <v>362</v>
      </c>
      <c r="D128" s="249">
        <f aca="true" t="shared" si="59" ref="D128:J128">D129+D130</f>
        <v>0</v>
      </c>
      <c r="E128" s="249">
        <f t="shared" si="59"/>
        <v>0</v>
      </c>
      <c r="F128" s="249">
        <f t="shared" si="59"/>
        <v>0</v>
      </c>
      <c r="G128" s="249">
        <f t="shared" si="59"/>
        <v>0</v>
      </c>
      <c r="H128" s="249">
        <f t="shared" si="59"/>
        <v>0</v>
      </c>
      <c r="I128" s="249">
        <f t="shared" si="59"/>
        <v>0</v>
      </c>
      <c r="J128" s="249">
        <f t="shared" si="59"/>
        <v>0</v>
      </c>
      <c r="K128" s="249">
        <f>K129+K130</f>
        <v>0</v>
      </c>
      <c r="L128" s="249">
        <f>L129+L130</f>
        <v>0</v>
      </c>
      <c r="M128" s="249">
        <f>M129+M130</f>
        <v>0</v>
      </c>
      <c r="N128" s="249">
        <f>N129+N130</f>
        <v>0</v>
      </c>
    </row>
    <row r="129" spans="1:14" ht="17.25" customHeight="1">
      <c r="A129" s="394">
        <v>38</v>
      </c>
      <c r="B129" s="411" t="s">
        <v>180</v>
      </c>
      <c r="C129" s="1" t="s">
        <v>360</v>
      </c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</row>
    <row r="130" spans="1:14" s="115" customFormat="1" ht="17.25" customHeight="1">
      <c r="A130" s="396">
        <v>39</v>
      </c>
      <c r="B130" s="411" t="s">
        <v>181</v>
      </c>
      <c r="C130" s="1" t="s">
        <v>361</v>
      </c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</row>
    <row r="131" spans="1:14" ht="17.25" customHeight="1">
      <c r="A131" s="394">
        <v>40</v>
      </c>
      <c r="B131" s="411"/>
      <c r="C131" s="364" t="s">
        <v>363</v>
      </c>
      <c r="D131" s="249">
        <f aca="true" t="shared" si="60" ref="D131:J131">D106+D114</f>
        <v>63297</v>
      </c>
      <c r="E131" s="249">
        <f t="shared" si="60"/>
        <v>0</v>
      </c>
      <c r="F131" s="249">
        <f t="shared" si="60"/>
        <v>63297</v>
      </c>
      <c r="G131" s="249">
        <f t="shared" si="60"/>
        <v>0</v>
      </c>
      <c r="H131" s="249">
        <f t="shared" si="60"/>
        <v>63297</v>
      </c>
      <c r="I131" s="249">
        <f t="shared" si="60"/>
        <v>-889</v>
      </c>
      <c r="J131" s="249">
        <f t="shared" si="60"/>
        <v>62408</v>
      </c>
      <c r="K131" s="249">
        <f>K106+K114</f>
        <v>12061</v>
      </c>
      <c r="L131" s="249">
        <f>L106+L114</f>
        <v>74469</v>
      </c>
      <c r="M131" s="249">
        <f>M106+M114</f>
        <v>0</v>
      </c>
      <c r="N131" s="249">
        <f>N106+N114</f>
        <v>74469</v>
      </c>
    </row>
    <row r="132" spans="1:14" ht="17.25" customHeight="1">
      <c r="A132" s="395"/>
      <c r="B132" s="411"/>
      <c r="C132" s="364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</row>
    <row r="133" spans="1:14" s="115" customFormat="1" ht="17.25" customHeight="1" thickBot="1">
      <c r="A133" s="398">
        <v>41</v>
      </c>
      <c r="B133" s="374" t="s">
        <v>33</v>
      </c>
      <c r="C133" s="105" t="s">
        <v>364</v>
      </c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</row>
    <row r="134" spans="1:14" ht="17.25" customHeight="1" thickBot="1">
      <c r="A134" s="404"/>
      <c r="B134" s="411" t="s">
        <v>5</v>
      </c>
      <c r="C134" s="1" t="s">
        <v>365</v>
      </c>
      <c r="D134" s="249">
        <f aca="true" t="shared" si="61" ref="D134:J134">D135+D136</f>
        <v>99755</v>
      </c>
      <c r="E134" s="249">
        <f t="shared" si="61"/>
        <v>598</v>
      </c>
      <c r="F134" s="249">
        <f t="shared" si="61"/>
        <v>100353</v>
      </c>
      <c r="G134" s="249">
        <f t="shared" si="61"/>
        <v>182</v>
      </c>
      <c r="H134" s="249">
        <f t="shared" si="61"/>
        <v>100535</v>
      </c>
      <c r="I134" s="249">
        <f t="shared" si="61"/>
        <v>-21847</v>
      </c>
      <c r="J134" s="249">
        <f t="shared" si="61"/>
        <v>78688</v>
      </c>
      <c r="K134" s="249">
        <f>K135+K136</f>
        <v>-615</v>
      </c>
      <c r="L134" s="249">
        <f>L135+L136</f>
        <v>78073</v>
      </c>
      <c r="M134" s="249">
        <f>M135+M136</f>
        <v>-7693</v>
      </c>
      <c r="N134" s="249">
        <f>N135+N136</f>
        <v>70380</v>
      </c>
    </row>
    <row r="135" spans="1:14" ht="17.25" customHeight="1" thickBot="1">
      <c r="A135" s="404"/>
      <c r="B135" s="411" t="s">
        <v>6</v>
      </c>
      <c r="C135" s="1" t="s">
        <v>366</v>
      </c>
      <c r="D135" s="249">
        <v>89549</v>
      </c>
      <c r="E135" s="249">
        <v>598</v>
      </c>
      <c r="F135" s="249">
        <f>D135+E135</f>
        <v>90147</v>
      </c>
      <c r="G135" s="249">
        <v>182</v>
      </c>
      <c r="H135" s="249">
        <f>F135+G135</f>
        <v>90329</v>
      </c>
      <c r="I135" s="249">
        <f>420-12061</f>
        <v>-11641</v>
      </c>
      <c r="J135" s="249">
        <f>H135+I135</f>
        <v>78688</v>
      </c>
      <c r="K135" s="249">
        <f>77+1316+82+61+25-2176</f>
        <v>-615</v>
      </c>
      <c r="L135" s="249">
        <f>J135+K135</f>
        <v>78073</v>
      </c>
      <c r="M135" s="249">
        <v>-7693</v>
      </c>
      <c r="N135" s="249">
        <f>L135+M135</f>
        <v>70380</v>
      </c>
    </row>
    <row r="136" spans="1:14" ht="17.25" customHeight="1" thickBot="1">
      <c r="A136" s="404"/>
      <c r="B136" s="411" t="s">
        <v>197</v>
      </c>
      <c r="C136" s="1" t="s">
        <v>367</v>
      </c>
      <c r="D136" s="249">
        <f>10206</f>
        <v>10206</v>
      </c>
      <c r="E136" s="249"/>
      <c r="F136" s="249">
        <f>D136+E136</f>
        <v>10206</v>
      </c>
      <c r="G136" s="249"/>
      <c r="H136" s="249">
        <f>F136+G136</f>
        <v>10206</v>
      </c>
      <c r="I136" s="249">
        <v>-10206</v>
      </c>
      <c r="J136" s="249">
        <f>H136+I136</f>
        <v>0</v>
      </c>
      <c r="K136" s="249"/>
      <c r="L136" s="249">
        <f>J136+K136</f>
        <v>0</v>
      </c>
      <c r="M136" s="249"/>
      <c r="N136" s="249">
        <f>L136+M136</f>
        <v>0</v>
      </c>
    </row>
    <row r="137" spans="1:14" ht="17.25" customHeight="1" thickBot="1">
      <c r="A137" s="404"/>
      <c r="B137" s="411" t="s">
        <v>11</v>
      </c>
      <c r="C137" s="1" t="s">
        <v>368</v>
      </c>
      <c r="D137" s="249">
        <f aca="true" t="shared" si="62" ref="D137:J137">D138+D139</f>
        <v>0</v>
      </c>
      <c r="E137" s="249">
        <f t="shared" si="62"/>
        <v>0</v>
      </c>
      <c r="F137" s="249">
        <f t="shared" si="62"/>
        <v>0</v>
      </c>
      <c r="G137" s="249">
        <f t="shared" si="62"/>
        <v>0</v>
      </c>
      <c r="H137" s="249">
        <f t="shared" si="62"/>
        <v>0</v>
      </c>
      <c r="I137" s="249">
        <f t="shared" si="62"/>
        <v>0</v>
      </c>
      <c r="J137" s="249">
        <f t="shared" si="62"/>
        <v>0</v>
      </c>
      <c r="K137" s="249">
        <f>K138+K139</f>
        <v>0</v>
      </c>
      <c r="L137" s="249">
        <f>L138+L139</f>
        <v>0</v>
      </c>
      <c r="M137" s="249">
        <f>M138+M139</f>
        <v>0</v>
      </c>
      <c r="N137" s="249">
        <f>N138+N139</f>
        <v>0</v>
      </c>
    </row>
    <row r="138" spans="1:14" ht="17.25" customHeight="1" thickBot="1">
      <c r="A138" s="404"/>
      <c r="B138" s="411" t="s">
        <v>12</v>
      </c>
      <c r="C138" s="1" t="s">
        <v>184</v>
      </c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</row>
    <row r="139" spans="1:14" ht="17.25" customHeight="1" thickBot="1">
      <c r="A139" s="404"/>
      <c r="B139" s="411" t="s">
        <v>14</v>
      </c>
      <c r="C139" s="1" t="s">
        <v>185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</row>
    <row r="140" spans="1:14" ht="17.25" customHeight="1" thickBot="1">
      <c r="A140" s="404"/>
      <c r="B140" s="411" t="s">
        <v>39</v>
      </c>
      <c r="C140" s="1" t="s">
        <v>369</v>
      </c>
      <c r="D140" s="249">
        <f aca="true" t="shared" si="63" ref="D140:J140">D141+D144</f>
        <v>0</v>
      </c>
      <c r="E140" s="249">
        <f t="shared" si="63"/>
        <v>0</v>
      </c>
      <c r="F140" s="249">
        <f t="shared" si="63"/>
        <v>0</v>
      </c>
      <c r="G140" s="249">
        <f t="shared" si="63"/>
        <v>0</v>
      </c>
      <c r="H140" s="249">
        <f t="shared" si="63"/>
        <v>0</v>
      </c>
      <c r="I140" s="249">
        <f t="shared" si="63"/>
        <v>0</v>
      </c>
      <c r="J140" s="249">
        <f t="shared" si="63"/>
        <v>0</v>
      </c>
      <c r="K140" s="249">
        <f>K141+K144</f>
        <v>0</v>
      </c>
      <c r="L140" s="249">
        <f>L141+L144</f>
        <v>0</v>
      </c>
      <c r="M140" s="249">
        <f>M141+M144</f>
        <v>0</v>
      </c>
      <c r="N140" s="249">
        <f>N141+N144</f>
        <v>0</v>
      </c>
    </row>
    <row r="141" spans="1:14" ht="17.25" customHeight="1" thickBot="1">
      <c r="A141" s="404"/>
      <c r="B141" s="411" t="s">
        <v>182</v>
      </c>
      <c r="C141" s="1" t="s">
        <v>370</v>
      </c>
      <c r="D141" s="249">
        <f aca="true" t="shared" si="64" ref="D141:J141">D142+D143</f>
        <v>0</v>
      </c>
      <c r="E141" s="249">
        <f t="shared" si="64"/>
        <v>0</v>
      </c>
      <c r="F141" s="249">
        <f t="shared" si="64"/>
        <v>0</v>
      </c>
      <c r="G141" s="249">
        <f t="shared" si="64"/>
        <v>0</v>
      </c>
      <c r="H141" s="249">
        <f t="shared" si="64"/>
        <v>0</v>
      </c>
      <c r="I141" s="249">
        <f t="shared" si="64"/>
        <v>0</v>
      </c>
      <c r="J141" s="249">
        <f t="shared" si="64"/>
        <v>0</v>
      </c>
      <c r="K141" s="249">
        <f>K142+K143</f>
        <v>0</v>
      </c>
      <c r="L141" s="249">
        <f>L142+L143</f>
        <v>0</v>
      </c>
      <c r="M141" s="249">
        <f>M142+M143</f>
        <v>0</v>
      </c>
      <c r="N141" s="249">
        <f>N142+N143</f>
        <v>0</v>
      </c>
    </row>
    <row r="142" spans="1:14" ht="17.25" customHeight="1" thickBot="1">
      <c r="A142" s="404"/>
      <c r="B142" s="411" t="s">
        <v>281</v>
      </c>
      <c r="C142" s="1" t="s">
        <v>371</v>
      </c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</row>
    <row r="143" spans="1:14" ht="17.25" customHeight="1" thickBot="1">
      <c r="A143" s="404"/>
      <c r="B143" s="411" t="s">
        <v>283</v>
      </c>
      <c r="C143" s="1" t="s">
        <v>372</v>
      </c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</row>
    <row r="144" spans="1:14" ht="17.25" customHeight="1" thickBot="1">
      <c r="A144" s="404"/>
      <c r="B144" s="411" t="s">
        <v>247</v>
      </c>
      <c r="C144" s="1" t="s">
        <v>373</v>
      </c>
      <c r="D144" s="249">
        <f aca="true" t="shared" si="65" ref="D144:J144">D145+D146</f>
        <v>0</v>
      </c>
      <c r="E144" s="249">
        <f t="shared" si="65"/>
        <v>0</v>
      </c>
      <c r="F144" s="249">
        <f t="shared" si="65"/>
        <v>0</v>
      </c>
      <c r="G144" s="249">
        <f t="shared" si="65"/>
        <v>0</v>
      </c>
      <c r="H144" s="249">
        <f t="shared" si="65"/>
        <v>0</v>
      </c>
      <c r="I144" s="249">
        <f t="shared" si="65"/>
        <v>0</v>
      </c>
      <c r="J144" s="249">
        <f t="shared" si="65"/>
        <v>0</v>
      </c>
      <c r="K144" s="249">
        <f>K145+K146</f>
        <v>0</v>
      </c>
      <c r="L144" s="249">
        <f>L145+L146</f>
        <v>0</v>
      </c>
      <c r="M144" s="249">
        <f>M145+M146</f>
        <v>0</v>
      </c>
      <c r="N144" s="249">
        <f>N145+N146</f>
        <v>0</v>
      </c>
    </row>
    <row r="145" spans="1:14" ht="17.25" customHeight="1" thickBot="1">
      <c r="A145" s="404"/>
      <c r="B145" s="411" t="s">
        <v>286</v>
      </c>
      <c r="C145" s="1" t="s">
        <v>371</v>
      </c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</row>
    <row r="146" spans="1:14" ht="17.25" customHeight="1" thickBot="1">
      <c r="A146" s="404"/>
      <c r="B146" s="411" t="s">
        <v>288</v>
      </c>
      <c r="C146" s="1" t="s">
        <v>372</v>
      </c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</row>
    <row r="147" spans="1:14" ht="17.25" customHeight="1" thickBot="1">
      <c r="A147" s="404"/>
      <c r="B147" s="411" t="s">
        <v>40</v>
      </c>
      <c r="C147" s="1" t="s">
        <v>374</v>
      </c>
      <c r="D147" s="249">
        <f aca="true" t="shared" si="66" ref="D147:J147">D148+D149</f>
        <v>0</v>
      </c>
      <c r="E147" s="249">
        <f t="shared" si="66"/>
        <v>0</v>
      </c>
      <c r="F147" s="249">
        <f t="shared" si="66"/>
        <v>0</v>
      </c>
      <c r="G147" s="249">
        <f t="shared" si="66"/>
        <v>0</v>
      </c>
      <c r="H147" s="249">
        <f t="shared" si="66"/>
        <v>0</v>
      </c>
      <c r="I147" s="249">
        <f t="shared" si="66"/>
        <v>0</v>
      </c>
      <c r="J147" s="249">
        <f t="shared" si="66"/>
        <v>0</v>
      </c>
      <c r="K147" s="249">
        <f>K148+K149</f>
        <v>0</v>
      </c>
      <c r="L147" s="249">
        <f>L148+L149</f>
        <v>0</v>
      </c>
      <c r="M147" s="249">
        <f>M148+M149</f>
        <v>0</v>
      </c>
      <c r="N147" s="249">
        <f>N148+N149</f>
        <v>0</v>
      </c>
    </row>
    <row r="148" spans="1:14" ht="17.25" customHeight="1" thickBot="1">
      <c r="A148" s="404"/>
      <c r="B148" s="411" t="s">
        <v>180</v>
      </c>
      <c r="C148" s="1" t="s">
        <v>375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</row>
    <row r="149" spans="1:14" ht="17.25" customHeight="1" thickBot="1">
      <c r="A149" s="360">
        <v>42</v>
      </c>
      <c r="B149" s="411" t="s">
        <v>181</v>
      </c>
      <c r="C149" s="1" t="s">
        <v>376</v>
      </c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</row>
    <row r="150" spans="1:14" ht="17.25" customHeight="1" thickBot="1">
      <c r="A150" s="360">
        <v>43</v>
      </c>
      <c r="B150" s="411" t="s">
        <v>41</v>
      </c>
      <c r="C150" s="1" t="s">
        <v>377</v>
      </c>
      <c r="D150" s="249">
        <f aca="true" t="shared" si="67" ref="D150:J150">D151+D152</f>
        <v>0</v>
      </c>
      <c r="E150" s="249">
        <f t="shared" si="67"/>
        <v>0</v>
      </c>
      <c r="F150" s="249">
        <f t="shared" si="67"/>
        <v>0</v>
      </c>
      <c r="G150" s="249">
        <f t="shared" si="67"/>
        <v>0</v>
      </c>
      <c r="H150" s="249">
        <f t="shared" si="67"/>
        <v>0</v>
      </c>
      <c r="I150" s="249">
        <f t="shared" si="67"/>
        <v>0</v>
      </c>
      <c r="J150" s="249">
        <f t="shared" si="67"/>
        <v>0</v>
      </c>
      <c r="K150" s="249">
        <f>K151+K152</f>
        <v>0</v>
      </c>
      <c r="L150" s="249">
        <f>L151+L152</f>
        <v>0</v>
      </c>
      <c r="M150" s="249">
        <f>M151+M152</f>
        <v>0</v>
      </c>
      <c r="N150" s="249">
        <f>N151+N152</f>
        <v>0</v>
      </c>
    </row>
    <row r="151" spans="1:14" ht="17.25" customHeight="1" thickBot="1">
      <c r="A151" s="360"/>
      <c r="B151" s="411" t="s">
        <v>241</v>
      </c>
      <c r="C151" s="1" t="s">
        <v>360</v>
      </c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</row>
    <row r="152" spans="1:14" ht="17.25" customHeight="1" thickBot="1">
      <c r="A152" s="360"/>
      <c r="B152" s="411" t="s">
        <v>242</v>
      </c>
      <c r="C152" s="1" t="s">
        <v>361</v>
      </c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</row>
    <row r="153" spans="1:14" s="368" customFormat="1" ht="17.25" customHeight="1" thickBot="1">
      <c r="A153" s="416">
        <v>44</v>
      </c>
      <c r="B153" s="419"/>
      <c r="C153" s="364" t="s">
        <v>378</v>
      </c>
      <c r="D153" s="367">
        <f aca="true" t="shared" si="68" ref="D153:J153">D150+D147+D140+D137+D134</f>
        <v>99755</v>
      </c>
      <c r="E153" s="367">
        <f t="shared" si="68"/>
        <v>598</v>
      </c>
      <c r="F153" s="367">
        <f t="shared" si="68"/>
        <v>100353</v>
      </c>
      <c r="G153" s="367">
        <f t="shared" si="68"/>
        <v>182</v>
      </c>
      <c r="H153" s="367">
        <f t="shared" si="68"/>
        <v>100535</v>
      </c>
      <c r="I153" s="367">
        <f t="shared" si="68"/>
        <v>-21847</v>
      </c>
      <c r="J153" s="367">
        <f t="shared" si="68"/>
        <v>78688</v>
      </c>
      <c r="K153" s="367">
        <f>K150+K147+K140+K137+K134</f>
        <v>-615</v>
      </c>
      <c r="L153" s="367">
        <f>L150+L147+L140+L137+L134</f>
        <v>78073</v>
      </c>
      <c r="M153" s="367">
        <f>M150+M147+M140+M137+M134</f>
        <v>-7693</v>
      </c>
      <c r="N153" s="367">
        <f>N150+N147+N140+N137+N134</f>
        <v>70380</v>
      </c>
    </row>
    <row r="154" spans="1:14" ht="17.25" customHeight="1" hidden="1">
      <c r="A154" s="417">
        <v>24</v>
      </c>
      <c r="B154" s="411" t="s">
        <v>33</v>
      </c>
      <c r="C154" s="1" t="s">
        <v>139</v>
      </c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</row>
    <row r="155" spans="1:14" ht="17.25" customHeight="1" thickBot="1">
      <c r="A155" s="417"/>
      <c r="B155" s="411"/>
      <c r="C155" s="1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</row>
    <row r="156" spans="1:14" s="115" customFormat="1" ht="17.25" customHeight="1" thickBot="1">
      <c r="A156" s="418"/>
      <c r="B156" s="520" t="s">
        <v>379</v>
      </c>
      <c r="C156" s="521"/>
      <c r="D156" s="250">
        <f aca="true" t="shared" si="69" ref="D156:J156">D99+D131</f>
        <v>286917</v>
      </c>
      <c r="E156" s="250">
        <f t="shared" si="69"/>
        <v>5897</v>
      </c>
      <c r="F156" s="250">
        <f t="shared" si="69"/>
        <v>292814</v>
      </c>
      <c r="G156" s="250">
        <f t="shared" si="69"/>
        <v>3934</v>
      </c>
      <c r="H156" s="250">
        <f t="shared" si="69"/>
        <v>296748</v>
      </c>
      <c r="I156" s="250">
        <f t="shared" si="69"/>
        <v>18140</v>
      </c>
      <c r="J156" s="250">
        <f t="shared" si="69"/>
        <v>314888</v>
      </c>
      <c r="K156" s="250">
        <f>K99+K131</f>
        <v>46178</v>
      </c>
      <c r="L156" s="250">
        <f>L99+L131</f>
        <v>361066</v>
      </c>
      <c r="M156" s="250">
        <f>M99+M131</f>
        <v>762</v>
      </c>
      <c r="N156" s="250">
        <f>N99+N131</f>
        <v>361828</v>
      </c>
    </row>
    <row r="157" spans="1:14" s="115" customFormat="1" ht="17.25" customHeight="1" thickBot="1">
      <c r="A157" s="207">
        <v>45</v>
      </c>
      <c r="B157" s="517" t="s">
        <v>380</v>
      </c>
      <c r="C157" s="518"/>
      <c r="D157" s="251">
        <f aca="true" t="shared" si="70" ref="D157:J157">D100+D153</f>
        <v>286917</v>
      </c>
      <c r="E157" s="251">
        <f t="shared" si="70"/>
        <v>5897</v>
      </c>
      <c r="F157" s="251">
        <f t="shared" si="70"/>
        <v>292814</v>
      </c>
      <c r="G157" s="251">
        <f t="shared" si="70"/>
        <v>3934</v>
      </c>
      <c r="H157" s="251">
        <f t="shared" si="70"/>
        <v>296748</v>
      </c>
      <c r="I157" s="251">
        <f t="shared" si="70"/>
        <v>18140</v>
      </c>
      <c r="J157" s="251">
        <f t="shared" si="70"/>
        <v>314888</v>
      </c>
      <c r="K157" s="251">
        <f>K100+K153</f>
        <v>46178</v>
      </c>
      <c r="L157" s="251">
        <f>L100+L153</f>
        <v>361066</v>
      </c>
      <c r="M157" s="251">
        <f>M100+M153</f>
        <v>762</v>
      </c>
      <c r="N157" s="251">
        <f>N100+N153</f>
        <v>361828</v>
      </c>
    </row>
    <row r="158" spans="1:14" s="123" customFormat="1" ht="17.25" customHeight="1">
      <c r="A158" s="246"/>
      <c r="B158" s="260"/>
      <c r="C158" s="211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</row>
  </sheetData>
  <mergeCells count="5">
    <mergeCell ref="B1:H1"/>
    <mergeCell ref="B156:C156"/>
    <mergeCell ref="B157:C157"/>
    <mergeCell ref="A6:D6"/>
    <mergeCell ref="A5:L5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8" scale="63" r:id="rId1"/>
  <rowBreaks count="2" manualBreakCount="2">
    <brk id="61" max="13" man="1"/>
    <brk id="1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TENGELIC</cp:lastModifiedBy>
  <cp:lastPrinted>2014-03-06T07:31:45Z</cp:lastPrinted>
  <dcterms:created xsi:type="dcterms:W3CDTF">2009-02-11T13:51:19Z</dcterms:created>
  <dcterms:modified xsi:type="dcterms:W3CDTF">2014-03-06T07:31:50Z</dcterms:modified>
  <cp:category/>
  <cp:version/>
  <cp:contentType/>
  <cp:contentStatus/>
</cp:coreProperties>
</file>